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ta_000\Desktop\"/>
    </mc:Choice>
  </mc:AlternateContent>
  <bookViews>
    <workbookView xWindow="0" yWindow="0" windowWidth="25470" windowHeight="15420"/>
  </bookViews>
  <sheets>
    <sheet name="Kopsavilkums" sheetId="24" r:id="rId1"/>
    <sheet name="PFI" sheetId="16" r:id="rId2"/>
    <sheet name="Izverstais_PFI_aprekins" sheetId="17" r:id="rId3"/>
    <sheet name="Vertetie_ienemumi" sheetId="3" r:id="rId4"/>
    <sheet name="IIN_ienemumi" sheetId="7" r:id="rId5"/>
    <sheet name="IIN_SK_koeficienti" sheetId="11" r:id="rId6"/>
    <sheet name="Iedzivotaju_skaits_struktura" sheetId="6" r:id="rId7"/>
  </sheets>
  <calcPr calcId="162913"/>
</workbook>
</file>

<file path=xl/calcChain.xml><?xml version="1.0" encoding="utf-8"?>
<calcChain xmlns="http://schemas.openxmlformats.org/spreadsheetml/2006/main">
  <c r="G23" i="24" l="1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43" i="24"/>
  <c r="G44" i="24"/>
  <c r="G45" i="24"/>
  <c r="G46" i="24"/>
  <c r="G47" i="24"/>
  <c r="G48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87" i="24"/>
  <c r="G88" i="24"/>
  <c r="G89" i="24"/>
  <c r="G90" i="24"/>
  <c r="G91" i="24"/>
  <c r="G92" i="24"/>
  <c r="G93" i="24"/>
  <c r="G94" i="24"/>
  <c r="G95" i="24"/>
  <c r="G96" i="24"/>
  <c r="G97" i="24"/>
  <c r="G98" i="24"/>
  <c r="G99" i="24"/>
  <c r="G100" i="24"/>
  <c r="G101" i="24"/>
  <c r="G102" i="24"/>
  <c r="G103" i="24"/>
  <c r="G104" i="24"/>
  <c r="G105" i="24"/>
  <c r="G106" i="24"/>
  <c r="G107" i="24"/>
  <c r="G108" i="24"/>
  <c r="G109" i="24"/>
  <c r="G110" i="24"/>
  <c r="G111" i="24"/>
  <c r="G112" i="24"/>
  <c r="G113" i="24"/>
  <c r="G114" i="24"/>
  <c r="G115" i="24"/>
  <c r="G116" i="24"/>
  <c r="G117" i="24"/>
  <c r="G118" i="24"/>
  <c r="G119" i="24"/>
  <c r="G120" i="24"/>
  <c r="G121" i="24"/>
  <c r="G122" i="24"/>
  <c r="G123" i="24"/>
  <c r="G124" i="24"/>
  <c r="G125" i="24"/>
  <c r="G126" i="24"/>
  <c r="G127" i="24"/>
  <c r="G128" i="24"/>
  <c r="G129" i="24"/>
  <c r="G130" i="24"/>
  <c r="G131" i="24"/>
  <c r="G22" i="24"/>
  <c r="G132" i="24"/>
  <c r="G13" i="24"/>
  <c r="G14" i="24"/>
  <c r="G15" i="24"/>
  <c r="G16" i="24"/>
  <c r="G17" i="24"/>
  <c r="G18" i="24"/>
  <c r="G19" i="24"/>
  <c r="G20" i="24"/>
  <c r="G12" i="24"/>
  <c r="D125" i="3"/>
  <c r="G21" i="24"/>
  <c r="G133" i="24"/>
  <c r="G10" i="24"/>
  <c r="AB136" i="17"/>
  <c r="AB25" i="17"/>
  <c r="AB137" i="17"/>
  <c r="AB15" i="17"/>
  <c r="H18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26" i="17"/>
  <c r="H17" i="17"/>
  <c r="H19" i="17"/>
  <c r="H20" i="17"/>
  <c r="H21" i="17"/>
  <c r="H22" i="17"/>
  <c r="H23" i="17"/>
  <c r="H24" i="17"/>
  <c r="H16" i="17"/>
  <c r="K9" i="17"/>
  <c r="O27" i="16"/>
  <c r="H136" i="17"/>
  <c r="G135" i="17"/>
  <c r="F135" i="17"/>
  <c r="E135" i="17"/>
  <c r="D135" i="17"/>
  <c r="G134" i="17"/>
  <c r="F134" i="17"/>
  <c r="E134" i="17"/>
  <c r="D134" i="17"/>
  <c r="G133" i="17"/>
  <c r="F133" i="17"/>
  <c r="E133" i="17"/>
  <c r="D133" i="17"/>
  <c r="G132" i="17"/>
  <c r="F132" i="17"/>
  <c r="E132" i="17"/>
  <c r="D132" i="17"/>
  <c r="G131" i="17"/>
  <c r="F131" i="17"/>
  <c r="E131" i="17"/>
  <c r="D131" i="17"/>
  <c r="G130" i="17"/>
  <c r="F130" i="17"/>
  <c r="E130" i="17"/>
  <c r="D130" i="17"/>
  <c r="G129" i="17"/>
  <c r="F129" i="17"/>
  <c r="E129" i="17"/>
  <c r="D129" i="17"/>
  <c r="G128" i="17"/>
  <c r="F128" i="17"/>
  <c r="E128" i="17"/>
  <c r="D128" i="17"/>
  <c r="G127" i="17"/>
  <c r="F127" i="17"/>
  <c r="E127" i="17"/>
  <c r="D127" i="17"/>
  <c r="G126" i="17"/>
  <c r="F126" i="17"/>
  <c r="E126" i="17"/>
  <c r="D126" i="17"/>
  <c r="G125" i="17"/>
  <c r="F125" i="17"/>
  <c r="E125" i="17"/>
  <c r="D125" i="17"/>
  <c r="G124" i="17"/>
  <c r="F124" i="17"/>
  <c r="E124" i="17"/>
  <c r="D124" i="17"/>
  <c r="G123" i="17"/>
  <c r="F123" i="17"/>
  <c r="E123" i="17"/>
  <c r="D123" i="17"/>
  <c r="G122" i="17"/>
  <c r="F122" i="17"/>
  <c r="E122" i="17"/>
  <c r="D122" i="17"/>
  <c r="G121" i="17"/>
  <c r="F121" i="17"/>
  <c r="E121" i="17"/>
  <c r="D121" i="17"/>
  <c r="G120" i="17"/>
  <c r="F120" i="17"/>
  <c r="E120" i="17"/>
  <c r="D120" i="17"/>
  <c r="G119" i="17"/>
  <c r="F119" i="17"/>
  <c r="E119" i="17"/>
  <c r="D119" i="17"/>
  <c r="G118" i="17"/>
  <c r="F118" i="17"/>
  <c r="E118" i="17"/>
  <c r="D118" i="17"/>
  <c r="G117" i="17"/>
  <c r="F117" i="17"/>
  <c r="E117" i="17"/>
  <c r="D117" i="17"/>
  <c r="G116" i="17"/>
  <c r="F116" i="17"/>
  <c r="E116" i="17"/>
  <c r="D116" i="17"/>
  <c r="G115" i="17"/>
  <c r="F115" i="17"/>
  <c r="E115" i="17"/>
  <c r="D115" i="17"/>
  <c r="G114" i="17"/>
  <c r="F114" i="17"/>
  <c r="E114" i="17"/>
  <c r="D114" i="17"/>
  <c r="G113" i="17"/>
  <c r="F113" i="17"/>
  <c r="E113" i="17"/>
  <c r="D113" i="17"/>
  <c r="G112" i="17"/>
  <c r="F112" i="17"/>
  <c r="E112" i="17"/>
  <c r="D112" i="17"/>
  <c r="G111" i="17"/>
  <c r="F111" i="17"/>
  <c r="E111" i="17"/>
  <c r="D111" i="17"/>
  <c r="G110" i="17"/>
  <c r="F110" i="17"/>
  <c r="E110" i="17"/>
  <c r="D110" i="17"/>
  <c r="G109" i="17"/>
  <c r="F109" i="17"/>
  <c r="E109" i="17"/>
  <c r="D109" i="17"/>
  <c r="G108" i="17"/>
  <c r="F108" i="17"/>
  <c r="E108" i="17"/>
  <c r="D108" i="17"/>
  <c r="G107" i="17"/>
  <c r="F107" i="17"/>
  <c r="E107" i="17"/>
  <c r="D107" i="17"/>
  <c r="G106" i="17"/>
  <c r="F106" i="17"/>
  <c r="E106" i="17"/>
  <c r="D106" i="17"/>
  <c r="G105" i="17"/>
  <c r="F105" i="17"/>
  <c r="E105" i="17"/>
  <c r="D105" i="17"/>
  <c r="G104" i="17"/>
  <c r="F104" i="17"/>
  <c r="E104" i="17"/>
  <c r="D104" i="17"/>
  <c r="G103" i="17"/>
  <c r="F103" i="17"/>
  <c r="E103" i="17"/>
  <c r="D103" i="17"/>
  <c r="G102" i="17"/>
  <c r="F102" i="17"/>
  <c r="E102" i="17"/>
  <c r="D102" i="17"/>
  <c r="G101" i="17"/>
  <c r="F101" i="17"/>
  <c r="E101" i="17"/>
  <c r="D101" i="17"/>
  <c r="G100" i="17"/>
  <c r="F100" i="17"/>
  <c r="E100" i="17"/>
  <c r="D100" i="17"/>
  <c r="G99" i="17"/>
  <c r="F99" i="17"/>
  <c r="E99" i="17"/>
  <c r="D99" i="17"/>
  <c r="G98" i="17"/>
  <c r="F98" i="17"/>
  <c r="E98" i="17"/>
  <c r="D98" i="17"/>
  <c r="G97" i="17"/>
  <c r="F97" i="17"/>
  <c r="E97" i="17"/>
  <c r="D97" i="17"/>
  <c r="G96" i="17"/>
  <c r="F96" i="17"/>
  <c r="E96" i="17"/>
  <c r="D96" i="17"/>
  <c r="G95" i="17"/>
  <c r="F95" i="17"/>
  <c r="E95" i="17"/>
  <c r="D95" i="17"/>
  <c r="G94" i="17"/>
  <c r="F94" i="17"/>
  <c r="E94" i="17"/>
  <c r="D94" i="17"/>
  <c r="G93" i="17"/>
  <c r="F93" i="17"/>
  <c r="E93" i="17"/>
  <c r="D93" i="17"/>
  <c r="G92" i="17"/>
  <c r="F92" i="17"/>
  <c r="E92" i="17"/>
  <c r="D92" i="17"/>
  <c r="G91" i="17"/>
  <c r="F91" i="17"/>
  <c r="E91" i="17"/>
  <c r="D91" i="17"/>
  <c r="G90" i="17"/>
  <c r="F90" i="17"/>
  <c r="E90" i="17"/>
  <c r="D90" i="17"/>
  <c r="G89" i="17"/>
  <c r="F89" i="17"/>
  <c r="E89" i="17"/>
  <c r="D89" i="17"/>
  <c r="G88" i="17"/>
  <c r="F88" i="17"/>
  <c r="E88" i="17"/>
  <c r="D88" i="17"/>
  <c r="G87" i="17"/>
  <c r="F87" i="17"/>
  <c r="E87" i="17"/>
  <c r="D87" i="17"/>
  <c r="G86" i="17"/>
  <c r="F86" i="17"/>
  <c r="E86" i="17"/>
  <c r="D86" i="17"/>
  <c r="G85" i="17"/>
  <c r="F85" i="17"/>
  <c r="E85" i="17"/>
  <c r="D85" i="17"/>
  <c r="G84" i="17"/>
  <c r="F84" i="17"/>
  <c r="E84" i="17"/>
  <c r="D84" i="17"/>
  <c r="G83" i="17"/>
  <c r="F83" i="17"/>
  <c r="E83" i="17"/>
  <c r="D83" i="17"/>
  <c r="G82" i="17"/>
  <c r="F82" i="17"/>
  <c r="E82" i="17"/>
  <c r="D82" i="17"/>
  <c r="G81" i="17"/>
  <c r="F81" i="17"/>
  <c r="E81" i="17"/>
  <c r="D81" i="17"/>
  <c r="G80" i="17"/>
  <c r="F80" i="17"/>
  <c r="E80" i="17"/>
  <c r="D80" i="17"/>
  <c r="G79" i="17"/>
  <c r="F79" i="17"/>
  <c r="E79" i="17"/>
  <c r="D79" i="17"/>
  <c r="G78" i="17"/>
  <c r="F78" i="17"/>
  <c r="E78" i="17"/>
  <c r="D78" i="17"/>
  <c r="G77" i="17"/>
  <c r="F77" i="17"/>
  <c r="E77" i="17"/>
  <c r="D77" i="17"/>
  <c r="G76" i="17"/>
  <c r="F76" i="17"/>
  <c r="E76" i="17"/>
  <c r="D76" i="17"/>
  <c r="G75" i="17"/>
  <c r="F75" i="17"/>
  <c r="E75" i="17"/>
  <c r="D75" i="17"/>
  <c r="G74" i="17"/>
  <c r="F74" i="17"/>
  <c r="E74" i="17"/>
  <c r="D74" i="17"/>
  <c r="G73" i="17"/>
  <c r="F73" i="17"/>
  <c r="E73" i="17"/>
  <c r="D73" i="17"/>
  <c r="G72" i="17"/>
  <c r="F72" i="17"/>
  <c r="E72" i="17"/>
  <c r="D72" i="17"/>
  <c r="G71" i="17"/>
  <c r="F71" i="17"/>
  <c r="E71" i="17"/>
  <c r="D71" i="17"/>
  <c r="G70" i="17"/>
  <c r="F70" i="17"/>
  <c r="E70" i="17"/>
  <c r="D70" i="17"/>
  <c r="G69" i="17"/>
  <c r="F69" i="17"/>
  <c r="E69" i="17"/>
  <c r="D69" i="17"/>
  <c r="G68" i="17"/>
  <c r="F68" i="17"/>
  <c r="E68" i="17"/>
  <c r="D68" i="17"/>
  <c r="G67" i="17"/>
  <c r="F67" i="17"/>
  <c r="E67" i="17"/>
  <c r="D67" i="17"/>
  <c r="G66" i="17"/>
  <c r="F66" i="17"/>
  <c r="E66" i="17"/>
  <c r="D66" i="17"/>
  <c r="G65" i="17"/>
  <c r="F65" i="17"/>
  <c r="E65" i="17"/>
  <c r="D65" i="17"/>
  <c r="G64" i="17"/>
  <c r="F64" i="17"/>
  <c r="E64" i="17"/>
  <c r="D64" i="17"/>
  <c r="G63" i="17"/>
  <c r="F63" i="17"/>
  <c r="E63" i="17"/>
  <c r="D63" i="17"/>
  <c r="G62" i="17"/>
  <c r="F62" i="17"/>
  <c r="E62" i="17"/>
  <c r="D62" i="17"/>
  <c r="G61" i="17"/>
  <c r="F61" i="17"/>
  <c r="E61" i="17"/>
  <c r="D61" i="17"/>
  <c r="G60" i="17"/>
  <c r="F60" i="17"/>
  <c r="E60" i="17"/>
  <c r="D60" i="17"/>
  <c r="G59" i="17"/>
  <c r="F59" i="17"/>
  <c r="E59" i="17"/>
  <c r="D59" i="17"/>
  <c r="G58" i="17"/>
  <c r="F58" i="17"/>
  <c r="E58" i="17"/>
  <c r="D58" i="17"/>
  <c r="G57" i="17"/>
  <c r="F57" i="17"/>
  <c r="E57" i="17"/>
  <c r="D57" i="17"/>
  <c r="G56" i="17"/>
  <c r="F56" i="17"/>
  <c r="E56" i="17"/>
  <c r="D56" i="17"/>
  <c r="G55" i="17"/>
  <c r="F55" i="17"/>
  <c r="E55" i="17"/>
  <c r="D55" i="17"/>
  <c r="G54" i="17"/>
  <c r="F54" i="17"/>
  <c r="E54" i="17"/>
  <c r="D54" i="17"/>
  <c r="G53" i="17"/>
  <c r="F53" i="17"/>
  <c r="E53" i="17"/>
  <c r="D53" i="17"/>
  <c r="G52" i="17"/>
  <c r="F52" i="17"/>
  <c r="E52" i="17"/>
  <c r="D52" i="17"/>
  <c r="G51" i="17"/>
  <c r="F51" i="17"/>
  <c r="E51" i="17"/>
  <c r="D51" i="17"/>
  <c r="G50" i="17"/>
  <c r="F50" i="17"/>
  <c r="E50" i="17"/>
  <c r="D50" i="17"/>
  <c r="G49" i="17"/>
  <c r="F49" i="17"/>
  <c r="E49" i="17"/>
  <c r="D49" i="17"/>
  <c r="G48" i="17"/>
  <c r="F48" i="17"/>
  <c r="E48" i="17"/>
  <c r="D48" i="17"/>
  <c r="G47" i="17"/>
  <c r="F47" i="17"/>
  <c r="E47" i="17"/>
  <c r="D47" i="17"/>
  <c r="G46" i="17"/>
  <c r="F46" i="17"/>
  <c r="E46" i="17"/>
  <c r="D46" i="17"/>
  <c r="G45" i="17"/>
  <c r="F45" i="17"/>
  <c r="E45" i="17"/>
  <c r="D45" i="17"/>
  <c r="G44" i="17"/>
  <c r="F44" i="17"/>
  <c r="E44" i="17"/>
  <c r="D44" i="17"/>
  <c r="G43" i="17"/>
  <c r="F43" i="17"/>
  <c r="E43" i="17"/>
  <c r="D43" i="17"/>
  <c r="G42" i="17"/>
  <c r="F42" i="17"/>
  <c r="E42" i="17"/>
  <c r="D42" i="17"/>
  <c r="G41" i="17"/>
  <c r="F41" i="17"/>
  <c r="E41" i="17"/>
  <c r="D41" i="17"/>
  <c r="G40" i="17"/>
  <c r="F40" i="17"/>
  <c r="E40" i="17"/>
  <c r="D40" i="17"/>
  <c r="G39" i="17"/>
  <c r="F39" i="17"/>
  <c r="E39" i="17"/>
  <c r="D39" i="17"/>
  <c r="G38" i="17"/>
  <c r="F38" i="17"/>
  <c r="E38" i="17"/>
  <c r="D38" i="17"/>
  <c r="G37" i="17"/>
  <c r="F37" i="17"/>
  <c r="E37" i="17"/>
  <c r="D37" i="17"/>
  <c r="G36" i="17"/>
  <c r="F36" i="17"/>
  <c r="E36" i="17"/>
  <c r="D36" i="17"/>
  <c r="G35" i="17"/>
  <c r="F35" i="17"/>
  <c r="E35" i="17"/>
  <c r="D35" i="17"/>
  <c r="G34" i="17"/>
  <c r="F34" i="17"/>
  <c r="E34" i="17"/>
  <c r="D34" i="17"/>
  <c r="G33" i="17"/>
  <c r="F33" i="17"/>
  <c r="E33" i="17"/>
  <c r="D33" i="17"/>
  <c r="G32" i="17"/>
  <c r="F32" i="17"/>
  <c r="E32" i="17"/>
  <c r="D32" i="17"/>
  <c r="G31" i="17"/>
  <c r="F31" i="17"/>
  <c r="E31" i="17"/>
  <c r="D31" i="17"/>
  <c r="G30" i="17"/>
  <c r="F30" i="17"/>
  <c r="E30" i="17"/>
  <c r="D30" i="17"/>
  <c r="G29" i="17"/>
  <c r="F29" i="17"/>
  <c r="E29" i="17"/>
  <c r="D29" i="17"/>
  <c r="G28" i="17"/>
  <c r="F28" i="17"/>
  <c r="E28" i="17"/>
  <c r="D28" i="17"/>
  <c r="G27" i="17"/>
  <c r="F27" i="17"/>
  <c r="E27" i="17"/>
  <c r="D27" i="17"/>
  <c r="G26" i="17"/>
  <c r="G136" i="17"/>
  <c r="F26" i="17"/>
  <c r="F136" i="17"/>
  <c r="E26" i="17"/>
  <c r="E136" i="17"/>
  <c r="D26" i="17"/>
  <c r="D136" i="17"/>
  <c r="H25" i="17"/>
  <c r="G24" i="17"/>
  <c r="F24" i="17"/>
  <c r="E24" i="17"/>
  <c r="D24" i="17"/>
  <c r="G23" i="17"/>
  <c r="F23" i="17"/>
  <c r="E23" i="17"/>
  <c r="D23" i="17"/>
  <c r="G22" i="17"/>
  <c r="F22" i="17"/>
  <c r="E22" i="17"/>
  <c r="D22" i="17"/>
  <c r="G21" i="17"/>
  <c r="F21" i="17"/>
  <c r="E21" i="17"/>
  <c r="D21" i="17"/>
  <c r="G20" i="17"/>
  <c r="F20" i="17"/>
  <c r="E20" i="17"/>
  <c r="D20" i="17"/>
  <c r="G19" i="17"/>
  <c r="F19" i="17"/>
  <c r="E19" i="17"/>
  <c r="D19" i="17"/>
  <c r="G18" i="17"/>
  <c r="F18" i="17"/>
  <c r="E18" i="17"/>
  <c r="D18" i="17"/>
  <c r="G17" i="17"/>
  <c r="F17" i="17"/>
  <c r="E17" i="17"/>
  <c r="D17" i="17"/>
  <c r="G16" i="17"/>
  <c r="F16" i="17"/>
  <c r="F25" i="17"/>
  <c r="E16" i="17"/>
  <c r="E25" i="17"/>
  <c r="D16" i="17"/>
  <c r="G25" i="17"/>
  <c r="E137" i="17"/>
  <c r="E15" i="17"/>
  <c r="G137" i="17"/>
  <c r="G15" i="17"/>
  <c r="J17" i="17"/>
  <c r="J19" i="17"/>
  <c r="J21" i="17"/>
  <c r="J23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2" i="17"/>
  <c r="J64" i="17"/>
  <c r="J66" i="17"/>
  <c r="J68" i="17"/>
  <c r="J70" i="17"/>
  <c r="J72" i="17"/>
  <c r="J74" i="17"/>
  <c r="J76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2" i="17"/>
  <c r="J94" i="17"/>
  <c r="J96" i="17"/>
  <c r="J98" i="17"/>
  <c r="J99" i="17"/>
  <c r="J100" i="17"/>
  <c r="J101" i="17"/>
  <c r="J102" i="17"/>
  <c r="J118" i="17"/>
  <c r="J119" i="17"/>
  <c r="J120" i="17"/>
  <c r="J121" i="17"/>
  <c r="J123" i="17"/>
  <c r="J127" i="17"/>
  <c r="J124" i="17"/>
  <c r="J129" i="17"/>
  <c r="J131" i="17"/>
  <c r="J133" i="17"/>
  <c r="J135" i="17"/>
  <c r="J125" i="17"/>
  <c r="J128" i="17"/>
  <c r="F137" i="17"/>
  <c r="F15" i="17"/>
  <c r="J61" i="17"/>
  <c r="J63" i="17"/>
  <c r="J65" i="17"/>
  <c r="J67" i="17"/>
  <c r="J69" i="17"/>
  <c r="J71" i="17"/>
  <c r="J73" i="17"/>
  <c r="J75" i="17"/>
  <c r="J77" i="17"/>
  <c r="J91" i="17"/>
  <c r="J93" i="17"/>
  <c r="J95" i="17"/>
  <c r="J97" i="17"/>
  <c r="J103" i="17"/>
  <c r="J105" i="17"/>
  <c r="J107" i="17"/>
  <c r="J109" i="17"/>
  <c r="J111" i="17"/>
  <c r="J113" i="17"/>
  <c r="J115" i="17"/>
  <c r="J117" i="17"/>
  <c r="J122" i="17"/>
  <c r="J126" i="17"/>
  <c r="H137" i="17"/>
  <c r="H15" i="17"/>
  <c r="O138" i="16"/>
  <c r="O139" i="16"/>
  <c r="O16" i="16"/>
  <c r="J16" i="17"/>
  <c r="J18" i="17"/>
  <c r="J20" i="17"/>
  <c r="J22" i="17"/>
  <c r="J24" i="17"/>
  <c r="D25" i="17"/>
  <c r="D137" i="17"/>
  <c r="D15" i="17"/>
  <c r="J26" i="17"/>
  <c r="J104" i="17"/>
  <c r="J106" i="17"/>
  <c r="J108" i="17"/>
  <c r="J110" i="17"/>
  <c r="J112" i="17"/>
  <c r="J114" i="17"/>
  <c r="J116" i="17"/>
  <c r="J130" i="17"/>
  <c r="J132" i="17"/>
  <c r="J134" i="17"/>
  <c r="J25" i="17"/>
  <c r="J136" i="17"/>
  <c r="J137" i="17"/>
  <c r="J15" i="17"/>
  <c r="H138" i="16"/>
  <c r="H27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28" i="16"/>
  <c r="G19" i="16"/>
  <c r="G20" i="16"/>
  <c r="G21" i="16"/>
  <c r="G22" i="16"/>
  <c r="G23" i="16"/>
  <c r="G24" i="16"/>
  <c r="G25" i="16"/>
  <c r="G26" i="16"/>
  <c r="G1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28" i="16"/>
  <c r="F19" i="16"/>
  <c r="F20" i="16"/>
  <c r="F21" i="16"/>
  <c r="F22" i="16"/>
  <c r="F23" i="16"/>
  <c r="F24" i="16"/>
  <c r="F25" i="16"/>
  <c r="F26" i="16"/>
  <c r="F1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28" i="16"/>
  <c r="E19" i="16"/>
  <c r="E20" i="16"/>
  <c r="E21" i="16"/>
  <c r="E22" i="16"/>
  <c r="E23" i="16"/>
  <c r="E24" i="16"/>
  <c r="E25" i="16"/>
  <c r="E26" i="16"/>
  <c r="E1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28" i="16"/>
  <c r="D19" i="16"/>
  <c r="D20" i="16"/>
  <c r="D21" i="16"/>
  <c r="D22" i="16"/>
  <c r="D23" i="16"/>
  <c r="D24" i="16"/>
  <c r="D25" i="16"/>
  <c r="D26" i="16"/>
  <c r="D18" i="16"/>
  <c r="J18" i="16"/>
  <c r="J29" i="16"/>
  <c r="E138" i="16"/>
  <c r="J26" i="16"/>
  <c r="J24" i="16"/>
  <c r="H139" i="16"/>
  <c r="H16" i="16"/>
  <c r="J22" i="16"/>
  <c r="J20" i="16"/>
  <c r="J136" i="16"/>
  <c r="J134" i="16"/>
  <c r="J132" i="16"/>
  <c r="J130" i="16"/>
  <c r="J128" i="16"/>
  <c r="J126" i="16"/>
  <c r="J124" i="16"/>
  <c r="J122" i="16"/>
  <c r="J120" i="16"/>
  <c r="J118" i="16"/>
  <c r="J116" i="16"/>
  <c r="J114" i="16"/>
  <c r="J112" i="16"/>
  <c r="J110" i="16"/>
  <c r="J108" i="16"/>
  <c r="J106" i="16"/>
  <c r="J104" i="16"/>
  <c r="J102" i="16"/>
  <c r="J100" i="16"/>
  <c r="J98" i="16"/>
  <c r="J96" i="16"/>
  <c r="J94" i="16"/>
  <c r="J92" i="16"/>
  <c r="J90" i="16"/>
  <c r="J88" i="16"/>
  <c r="J86" i="16"/>
  <c r="J84" i="16"/>
  <c r="J82" i="16"/>
  <c r="J80" i="16"/>
  <c r="J78" i="16"/>
  <c r="J76" i="16"/>
  <c r="J74" i="16"/>
  <c r="J72" i="16"/>
  <c r="J70" i="16"/>
  <c r="J68" i="16"/>
  <c r="J66" i="16"/>
  <c r="J64" i="16"/>
  <c r="J62" i="16"/>
  <c r="J60" i="16"/>
  <c r="J58" i="16"/>
  <c r="J56" i="16"/>
  <c r="J54" i="16"/>
  <c r="J52" i="16"/>
  <c r="J50" i="16"/>
  <c r="J48" i="16"/>
  <c r="J46" i="16"/>
  <c r="J44" i="16"/>
  <c r="J42" i="16"/>
  <c r="J40" i="16"/>
  <c r="J38" i="16"/>
  <c r="J36" i="16"/>
  <c r="J34" i="16"/>
  <c r="J32" i="16"/>
  <c r="F27" i="16"/>
  <c r="G138" i="16"/>
  <c r="J30" i="16"/>
  <c r="J28" i="16"/>
  <c r="J25" i="16"/>
  <c r="J23" i="16"/>
  <c r="J21" i="16"/>
  <c r="J19" i="16"/>
  <c r="J137" i="16"/>
  <c r="J135" i="16"/>
  <c r="J133" i="16"/>
  <c r="J131" i="16"/>
  <c r="J129" i="16"/>
  <c r="J127" i="16"/>
  <c r="J125" i="16"/>
  <c r="J123" i="16"/>
  <c r="J121" i="16"/>
  <c r="J119" i="16"/>
  <c r="J117" i="16"/>
  <c r="J115" i="16"/>
  <c r="J113" i="16"/>
  <c r="J111" i="16"/>
  <c r="J109" i="16"/>
  <c r="J107" i="16"/>
  <c r="J105" i="16"/>
  <c r="J103" i="16"/>
  <c r="J101" i="16"/>
  <c r="J99" i="16"/>
  <c r="J97" i="16"/>
  <c r="J95" i="16"/>
  <c r="J93" i="16"/>
  <c r="J91" i="16"/>
  <c r="J89" i="16"/>
  <c r="J87" i="16"/>
  <c r="J85" i="16"/>
  <c r="J83" i="16"/>
  <c r="J81" i="16"/>
  <c r="J79" i="16"/>
  <c r="J77" i="16"/>
  <c r="J75" i="16"/>
  <c r="J73" i="16"/>
  <c r="J71" i="16"/>
  <c r="J69" i="16"/>
  <c r="J67" i="16"/>
  <c r="J65" i="16"/>
  <c r="J63" i="16"/>
  <c r="J61" i="16"/>
  <c r="J59" i="16"/>
  <c r="J57" i="16"/>
  <c r="J55" i="16"/>
  <c r="J53" i="16"/>
  <c r="J51" i="16"/>
  <c r="J49" i="16"/>
  <c r="J47" i="16"/>
  <c r="J45" i="16"/>
  <c r="J43" i="16"/>
  <c r="J41" i="16"/>
  <c r="J39" i="16"/>
  <c r="J37" i="16"/>
  <c r="J35" i="16"/>
  <c r="J33" i="16"/>
  <c r="J31" i="16"/>
  <c r="D138" i="16"/>
  <c r="E27" i="16"/>
  <c r="E139" i="16"/>
  <c r="E16" i="16"/>
  <c r="F138" i="16"/>
  <c r="G27" i="16"/>
  <c r="G139" i="16"/>
  <c r="G16" i="16"/>
  <c r="D27" i="16"/>
  <c r="D139" i="16"/>
  <c r="D16" i="16"/>
  <c r="F139" i="16"/>
  <c r="F16" i="16"/>
  <c r="J27" i="16"/>
  <c r="J138" i="16"/>
  <c r="J139" i="16"/>
  <c r="J16" i="16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9" i="11"/>
  <c r="T128" i="11"/>
  <c r="N128" i="11"/>
  <c r="Q128" i="11"/>
  <c r="K128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9" i="11"/>
  <c r="S12" i="11"/>
  <c r="S10" i="11"/>
  <c r="S127" i="11"/>
  <c r="R127" i="11"/>
  <c r="S125" i="11"/>
  <c r="R125" i="11"/>
  <c r="S123" i="11"/>
  <c r="R123" i="11"/>
  <c r="S121" i="11"/>
  <c r="R121" i="11"/>
  <c r="S119" i="11"/>
  <c r="R119" i="11"/>
  <c r="S117" i="11"/>
  <c r="R117" i="11"/>
  <c r="S115" i="11"/>
  <c r="R115" i="11"/>
  <c r="S113" i="11"/>
  <c r="R113" i="11"/>
  <c r="S111" i="11"/>
  <c r="R111" i="11"/>
  <c r="S109" i="11"/>
  <c r="R109" i="11"/>
  <c r="S107" i="11"/>
  <c r="R107" i="11"/>
  <c r="S105" i="11"/>
  <c r="R105" i="11"/>
  <c r="S103" i="11"/>
  <c r="R103" i="11"/>
  <c r="S101" i="11"/>
  <c r="R101" i="11"/>
  <c r="S99" i="11"/>
  <c r="R99" i="11"/>
  <c r="S97" i="11"/>
  <c r="R97" i="11"/>
  <c r="S95" i="11"/>
  <c r="R95" i="11"/>
  <c r="S93" i="11"/>
  <c r="R93" i="11"/>
  <c r="S91" i="11"/>
  <c r="R91" i="11"/>
  <c r="S89" i="11"/>
  <c r="R89" i="11"/>
  <c r="S87" i="11"/>
  <c r="R87" i="11"/>
  <c r="S85" i="11"/>
  <c r="R85" i="11"/>
  <c r="S83" i="11"/>
  <c r="R83" i="11"/>
  <c r="S81" i="11"/>
  <c r="R81" i="11"/>
  <c r="S79" i="11"/>
  <c r="R79" i="11"/>
  <c r="S77" i="11"/>
  <c r="R77" i="11"/>
  <c r="S75" i="11"/>
  <c r="R75" i="11"/>
  <c r="S73" i="11"/>
  <c r="R73" i="11"/>
  <c r="S71" i="11"/>
  <c r="R71" i="11"/>
  <c r="S69" i="11"/>
  <c r="R69" i="11"/>
  <c r="S67" i="11"/>
  <c r="R67" i="11"/>
  <c r="S65" i="11"/>
  <c r="R65" i="11"/>
  <c r="S63" i="11"/>
  <c r="R63" i="11"/>
  <c r="S61" i="11"/>
  <c r="R61" i="11"/>
  <c r="R59" i="11"/>
  <c r="S59" i="11"/>
  <c r="R57" i="11"/>
  <c r="S57" i="11"/>
  <c r="R55" i="11"/>
  <c r="S55" i="11"/>
  <c r="R53" i="11"/>
  <c r="S53" i="11"/>
  <c r="R51" i="11"/>
  <c r="S51" i="11"/>
  <c r="R49" i="11"/>
  <c r="S49" i="11"/>
  <c r="R47" i="11"/>
  <c r="S47" i="11"/>
  <c r="R45" i="11"/>
  <c r="S45" i="11"/>
  <c r="R43" i="11"/>
  <c r="S43" i="11"/>
  <c r="R41" i="11"/>
  <c r="S41" i="11"/>
  <c r="R39" i="11"/>
  <c r="S39" i="11"/>
  <c r="R37" i="11"/>
  <c r="S37" i="11"/>
  <c r="R35" i="11"/>
  <c r="S35" i="11"/>
  <c r="R33" i="11"/>
  <c r="S33" i="11"/>
  <c r="R31" i="11"/>
  <c r="S31" i="11"/>
  <c r="R29" i="11"/>
  <c r="S29" i="11"/>
  <c r="R27" i="11"/>
  <c r="S27" i="11"/>
  <c r="R25" i="11"/>
  <c r="S25" i="11"/>
  <c r="R23" i="11"/>
  <c r="S23" i="11"/>
  <c r="R21" i="11"/>
  <c r="S21" i="11"/>
  <c r="R19" i="11"/>
  <c r="S19" i="11"/>
  <c r="R17" i="11"/>
  <c r="S17" i="11"/>
  <c r="R15" i="11"/>
  <c r="S15" i="11"/>
  <c r="R13" i="11"/>
  <c r="S13" i="11"/>
  <c r="F128" i="11"/>
  <c r="G124" i="11"/>
  <c r="C124" i="7"/>
  <c r="R11" i="11"/>
  <c r="S11" i="11"/>
  <c r="S9" i="11"/>
  <c r="R9" i="11"/>
  <c r="S126" i="11"/>
  <c r="R126" i="11"/>
  <c r="S124" i="11"/>
  <c r="R124" i="11"/>
  <c r="S122" i="11"/>
  <c r="R122" i="11"/>
  <c r="S120" i="11"/>
  <c r="R120" i="11"/>
  <c r="S118" i="11"/>
  <c r="R118" i="11"/>
  <c r="S116" i="11"/>
  <c r="R116" i="11"/>
  <c r="S114" i="11"/>
  <c r="R114" i="11"/>
  <c r="S112" i="11"/>
  <c r="R112" i="11"/>
  <c r="S110" i="11"/>
  <c r="R110" i="11"/>
  <c r="S108" i="11"/>
  <c r="R108" i="11"/>
  <c r="S106" i="11"/>
  <c r="R106" i="11"/>
  <c r="S104" i="11"/>
  <c r="R104" i="11"/>
  <c r="S102" i="11"/>
  <c r="R102" i="11"/>
  <c r="S100" i="11"/>
  <c r="R100" i="11"/>
  <c r="S98" i="11"/>
  <c r="R98" i="11"/>
  <c r="S96" i="11"/>
  <c r="R96" i="11"/>
  <c r="S94" i="11"/>
  <c r="R94" i="11"/>
  <c r="S92" i="11"/>
  <c r="R92" i="11"/>
  <c r="S90" i="11"/>
  <c r="R90" i="11"/>
  <c r="S88" i="11"/>
  <c r="R88" i="11"/>
  <c r="S86" i="11"/>
  <c r="R86" i="11"/>
  <c r="S84" i="11"/>
  <c r="R84" i="11"/>
  <c r="S82" i="11"/>
  <c r="R82" i="11"/>
  <c r="S80" i="11"/>
  <c r="R80" i="11"/>
  <c r="S78" i="11"/>
  <c r="R78" i="11"/>
  <c r="S76" i="11"/>
  <c r="R76" i="11"/>
  <c r="S74" i="11"/>
  <c r="R74" i="11"/>
  <c r="S72" i="11"/>
  <c r="R72" i="11"/>
  <c r="S70" i="11"/>
  <c r="R70" i="11"/>
  <c r="S68" i="11"/>
  <c r="R68" i="11"/>
  <c r="S66" i="11"/>
  <c r="R66" i="11"/>
  <c r="S64" i="11"/>
  <c r="R64" i="11"/>
  <c r="S62" i="11"/>
  <c r="R62" i="11"/>
  <c r="S60" i="11"/>
  <c r="R60" i="11"/>
  <c r="S58" i="11"/>
  <c r="R58" i="11"/>
  <c r="S56" i="11"/>
  <c r="R56" i="11"/>
  <c r="S54" i="11"/>
  <c r="R54" i="11"/>
  <c r="S52" i="11"/>
  <c r="R52" i="11"/>
  <c r="S50" i="11"/>
  <c r="R50" i="11"/>
  <c r="S48" i="11"/>
  <c r="R48" i="11"/>
  <c r="S46" i="11"/>
  <c r="R46" i="11"/>
  <c r="S44" i="11"/>
  <c r="R44" i="11"/>
  <c r="S42" i="11"/>
  <c r="R42" i="11"/>
  <c r="S40" i="11"/>
  <c r="R40" i="11"/>
  <c r="S38" i="11"/>
  <c r="R38" i="11"/>
  <c r="S36" i="11"/>
  <c r="R36" i="11"/>
  <c r="S34" i="11"/>
  <c r="R34" i="11"/>
  <c r="S32" i="11"/>
  <c r="R32" i="11"/>
  <c r="S30" i="11"/>
  <c r="R30" i="11"/>
  <c r="S28" i="11"/>
  <c r="R28" i="11"/>
  <c r="S26" i="11"/>
  <c r="R26" i="11"/>
  <c r="S24" i="11"/>
  <c r="R24" i="11"/>
  <c r="S22" i="11"/>
  <c r="R22" i="11"/>
  <c r="S20" i="11"/>
  <c r="R20" i="11"/>
  <c r="S18" i="11"/>
  <c r="R18" i="11"/>
  <c r="S16" i="11"/>
  <c r="R16" i="11"/>
  <c r="S14" i="11"/>
  <c r="R14" i="11"/>
  <c r="R10" i="11"/>
  <c r="R12" i="11"/>
  <c r="G17" i="11"/>
  <c r="C17" i="7"/>
  <c r="G33" i="11"/>
  <c r="C33" i="7"/>
  <c r="G49" i="11"/>
  <c r="C49" i="7"/>
  <c r="G65" i="11"/>
  <c r="C65" i="7"/>
  <c r="G81" i="11"/>
  <c r="C81" i="7"/>
  <c r="G97" i="11"/>
  <c r="C97" i="7"/>
  <c r="G113" i="11"/>
  <c r="C113" i="7"/>
  <c r="G126" i="11"/>
  <c r="C126" i="7"/>
  <c r="G18" i="11"/>
  <c r="C18" i="7"/>
  <c r="G34" i="11"/>
  <c r="C34" i="7"/>
  <c r="G50" i="11"/>
  <c r="C50" i="7"/>
  <c r="G66" i="11"/>
  <c r="C66" i="7"/>
  <c r="G82" i="11"/>
  <c r="C82" i="7"/>
  <c r="G98" i="11"/>
  <c r="C98" i="7"/>
  <c r="G114" i="11"/>
  <c r="C114" i="7"/>
  <c r="G11" i="11"/>
  <c r="C11" i="7"/>
  <c r="G27" i="11"/>
  <c r="C27" i="7"/>
  <c r="G43" i="11"/>
  <c r="C43" i="7"/>
  <c r="G59" i="11"/>
  <c r="C59" i="7"/>
  <c r="G75" i="11"/>
  <c r="C75" i="7"/>
  <c r="G91" i="11"/>
  <c r="C91" i="7"/>
  <c r="G107" i="11"/>
  <c r="C107" i="7"/>
  <c r="G123" i="11"/>
  <c r="C123" i="7"/>
  <c r="G16" i="11"/>
  <c r="C16" i="7"/>
  <c r="G32" i="11"/>
  <c r="C32" i="7"/>
  <c r="G48" i="11"/>
  <c r="C48" i="7"/>
  <c r="G64" i="11"/>
  <c r="C64" i="7"/>
  <c r="G80" i="11"/>
  <c r="C80" i="7"/>
  <c r="G96" i="11"/>
  <c r="C96" i="7"/>
  <c r="G112" i="11"/>
  <c r="C112" i="7"/>
  <c r="G21" i="11"/>
  <c r="C21" i="7"/>
  <c r="G37" i="11"/>
  <c r="C37" i="7"/>
  <c r="G53" i="11"/>
  <c r="C53" i="7"/>
  <c r="G69" i="11"/>
  <c r="C69" i="7"/>
  <c r="G85" i="11"/>
  <c r="C85" i="7"/>
  <c r="G101" i="11"/>
  <c r="C101" i="7"/>
  <c r="G117" i="11"/>
  <c r="C117" i="7"/>
  <c r="G10" i="11"/>
  <c r="C10" i="7"/>
  <c r="G22" i="11"/>
  <c r="C22" i="7"/>
  <c r="G38" i="11"/>
  <c r="C38" i="7"/>
  <c r="G54" i="11"/>
  <c r="C54" i="7"/>
  <c r="G70" i="11"/>
  <c r="C70" i="7"/>
  <c r="G86" i="11"/>
  <c r="C86" i="7"/>
  <c r="G102" i="11"/>
  <c r="C102" i="7"/>
  <c r="G118" i="11"/>
  <c r="C118" i="7"/>
  <c r="G15" i="11"/>
  <c r="C15" i="7"/>
  <c r="G31" i="11"/>
  <c r="C31" i="7"/>
  <c r="G47" i="11"/>
  <c r="C47" i="7"/>
  <c r="G63" i="11"/>
  <c r="C63" i="7"/>
  <c r="G79" i="11"/>
  <c r="C79" i="7"/>
  <c r="G95" i="11"/>
  <c r="C95" i="7"/>
  <c r="G111" i="11"/>
  <c r="C111" i="7"/>
  <c r="G127" i="11"/>
  <c r="C127" i="7"/>
  <c r="G20" i="11"/>
  <c r="C20" i="7"/>
  <c r="G36" i="11"/>
  <c r="C36" i="7"/>
  <c r="G52" i="11"/>
  <c r="C52" i="7"/>
  <c r="G68" i="11"/>
  <c r="C68" i="7"/>
  <c r="G84" i="11"/>
  <c r="C84" i="7"/>
  <c r="G100" i="11"/>
  <c r="C100" i="7"/>
  <c r="G116" i="11"/>
  <c r="C116" i="7"/>
  <c r="G25" i="11"/>
  <c r="C25" i="7"/>
  <c r="G41" i="11"/>
  <c r="C41" i="7"/>
  <c r="G57" i="11"/>
  <c r="C57" i="7"/>
  <c r="G73" i="11"/>
  <c r="C73" i="7"/>
  <c r="G89" i="11"/>
  <c r="C89" i="7"/>
  <c r="G105" i="11"/>
  <c r="C105" i="7"/>
  <c r="G121" i="11"/>
  <c r="C121" i="7"/>
  <c r="G26" i="11"/>
  <c r="C26" i="7"/>
  <c r="G42" i="11"/>
  <c r="C42" i="7"/>
  <c r="G58" i="11"/>
  <c r="C58" i="7"/>
  <c r="G74" i="11"/>
  <c r="C74" i="7"/>
  <c r="G90" i="11"/>
  <c r="C90" i="7"/>
  <c r="G106" i="11"/>
  <c r="C106" i="7"/>
  <c r="G122" i="11"/>
  <c r="C122" i="7"/>
  <c r="G19" i="11"/>
  <c r="C19" i="7"/>
  <c r="G35" i="11"/>
  <c r="C35" i="7"/>
  <c r="G51" i="11"/>
  <c r="C51" i="7"/>
  <c r="G67" i="11"/>
  <c r="C67" i="7"/>
  <c r="G83" i="11"/>
  <c r="C83" i="7"/>
  <c r="G99" i="11"/>
  <c r="C99" i="7"/>
  <c r="G115" i="11"/>
  <c r="C115" i="7"/>
  <c r="G12" i="11"/>
  <c r="C12" i="7"/>
  <c r="G24" i="11"/>
  <c r="C24" i="7"/>
  <c r="G40" i="11"/>
  <c r="C40" i="7"/>
  <c r="G56" i="11"/>
  <c r="C56" i="7"/>
  <c r="G72" i="11"/>
  <c r="C72" i="7"/>
  <c r="G88" i="11"/>
  <c r="C88" i="7"/>
  <c r="G104" i="11"/>
  <c r="C104" i="7"/>
  <c r="G120" i="11"/>
  <c r="C120" i="7"/>
  <c r="G13" i="11"/>
  <c r="C13" i="7"/>
  <c r="G29" i="11"/>
  <c r="C29" i="7"/>
  <c r="G45" i="11"/>
  <c r="C45" i="7"/>
  <c r="G61" i="11"/>
  <c r="C61" i="7"/>
  <c r="G77" i="11"/>
  <c r="C77" i="7"/>
  <c r="G93" i="11"/>
  <c r="C93" i="7"/>
  <c r="G109" i="11"/>
  <c r="C109" i="7"/>
  <c r="G125" i="11"/>
  <c r="C125" i="7"/>
  <c r="G14" i="11"/>
  <c r="C14" i="7"/>
  <c r="G30" i="11"/>
  <c r="C30" i="7"/>
  <c r="G46" i="11"/>
  <c r="C46" i="7"/>
  <c r="G62" i="11"/>
  <c r="C62" i="7"/>
  <c r="G78" i="11"/>
  <c r="C78" i="7"/>
  <c r="G94" i="11"/>
  <c r="C94" i="7"/>
  <c r="G110" i="11"/>
  <c r="C110" i="7"/>
  <c r="G9" i="11"/>
  <c r="C9" i="7"/>
  <c r="G23" i="11"/>
  <c r="C23" i="7"/>
  <c r="G39" i="11"/>
  <c r="C39" i="7"/>
  <c r="G55" i="11"/>
  <c r="C55" i="7"/>
  <c r="G71" i="11"/>
  <c r="C71" i="7"/>
  <c r="G87" i="11"/>
  <c r="C87" i="7"/>
  <c r="G103" i="11"/>
  <c r="C103" i="7"/>
  <c r="G119" i="11"/>
  <c r="C119" i="7"/>
  <c r="G28" i="11"/>
  <c r="C28" i="7"/>
  <c r="G44" i="11"/>
  <c r="C44" i="7"/>
  <c r="G60" i="11"/>
  <c r="C60" i="7"/>
  <c r="G76" i="11"/>
  <c r="C76" i="7"/>
  <c r="G92" i="11"/>
  <c r="C92" i="7"/>
  <c r="G108" i="11"/>
  <c r="C108" i="7"/>
  <c r="G128" i="11"/>
  <c r="U121" i="11"/>
  <c r="U113" i="11"/>
  <c r="U105" i="11"/>
  <c r="U97" i="11"/>
  <c r="U89" i="11"/>
  <c r="U81" i="11"/>
  <c r="U73" i="11"/>
  <c r="U65" i="11"/>
  <c r="U57" i="11"/>
  <c r="U49" i="11"/>
  <c r="U41" i="11"/>
  <c r="U33" i="11"/>
  <c r="U25" i="11"/>
  <c r="U17" i="11"/>
  <c r="U127" i="11"/>
  <c r="U119" i="11"/>
  <c r="U111" i="11"/>
  <c r="U103" i="11"/>
  <c r="U95" i="11"/>
  <c r="U87" i="11"/>
  <c r="U79" i="11"/>
  <c r="U71" i="11"/>
  <c r="U63" i="11"/>
  <c r="U55" i="11"/>
  <c r="U47" i="11"/>
  <c r="U39" i="11"/>
  <c r="U31" i="11"/>
  <c r="U23" i="11"/>
  <c r="U15" i="11"/>
  <c r="U9" i="11"/>
  <c r="U124" i="11"/>
  <c r="U120" i="11"/>
  <c r="U116" i="11"/>
  <c r="U112" i="11"/>
  <c r="U108" i="11"/>
  <c r="U104" i="11"/>
  <c r="U100" i="11"/>
  <c r="U96" i="11"/>
  <c r="U92" i="11"/>
  <c r="U88" i="11"/>
  <c r="U84" i="11"/>
  <c r="U80" i="11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U125" i="11"/>
  <c r="U117" i="11"/>
  <c r="U109" i="11"/>
  <c r="U101" i="11"/>
  <c r="U93" i="11"/>
  <c r="U85" i="11"/>
  <c r="U77" i="11"/>
  <c r="U69" i="11"/>
  <c r="U61" i="11"/>
  <c r="U53" i="11"/>
  <c r="U45" i="11"/>
  <c r="U37" i="11"/>
  <c r="U29" i="11"/>
  <c r="U21" i="11"/>
  <c r="U13" i="11"/>
  <c r="U123" i="11"/>
  <c r="U115" i="11"/>
  <c r="U107" i="11"/>
  <c r="U99" i="11"/>
  <c r="U91" i="11"/>
  <c r="U83" i="11"/>
  <c r="U75" i="11"/>
  <c r="U67" i="11"/>
  <c r="U59" i="11"/>
  <c r="U51" i="11"/>
  <c r="U43" i="11"/>
  <c r="U35" i="11"/>
  <c r="U27" i="11"/>
  <c r="U19" i="11"/>
  <c r="U11" i="11"/>
  <c r="U126" i="11"/>
  <c r="U122" i="11"/>
  <c r="U118" i="11"/>
  <c r="U114" i="11"/>
  <c r="U110" i="11"/>
  <c r="U106" i="11"/>
  <c r="U102" i="11"/>
  <c r="U98" i="11"/>
  <c r="U94" i="11"/>
  <c r="U90" i="11"/>
  <c r="U86" i="11"/>
  <c r="U82" i="11"/>
  <c r="U78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D128" i="11"/>
  <c r="E128" i="11"/>
  <c r="C128" i="11"/>
  <c r="D129" i="11"/>
  <c r="D5" i="7"/>
  <c r="H5" i="3"/>
  <c r="H6" i="3"/>
  <c r="H7" i="3"/>
  <c r="H8" i="3"/>
  <c r="H9" i="3"/>
  <c r="H10" i="3"/>
  <c r="H11" i="3"/>
  <c r="H12" i="3"/>
  <c r="H13" i="3"/>
  <c r="H45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C14" i="6"/>
  <c r="C125" i="6"/>
  <c r="C4" i="6"/>
  <c r="D125" i="6"/>
  <c r="E125" i="6"/>
  <c r="F125" i="6"/>
  <c r="F4" i="6"/>
  <c r="D14" i="6"/>
  <c r="E14" i="6"/>
  <c r="F14" i="6"/>
  <c r="D14" i="3"/>
  <c r="E14" i="3"/>
  <c r="F14" i="3"/>
  <c r="G14" i="3"/>
  <c r="E125" i="3"/>
  <c r="E4" i="3"/>
  <c r="F125" i="3"/>
  <c r="F4" i="3"/>
  <c r="G125" i="3"/>
  <c r="G4" i="3"/>
  <c r="H14" i="3"/>
  <c r="E4" i="6"/>
  <c r="D4" i="6"/>
  <c r="D4" i="3"/>
  <c r="H125" i="3"/>
  <c r="D10" i="7"/>
  <c r="D12" i="7"/>
  <c r="D14" i="7"/>
  <c r="D16" i="7"/>
  <c r="D18" i="7"/>
  <c r="D20" i="7"/>
  <c r="C17" i="3"/>
  <c r="I17" i="3"/>
  <c r="D22" i="7"/>
  <c r="C19" i="3"/>
  <c r="I19" i="3"/>
  <c r="D24" i="7"/>
  <c r="C21" i="3"/>
  <c r="I21" i="3"/>
  <c r="D26" i="7"/>
  <c r="C23" i="3"/>
  <c r="I23" i="3"/>
  <c r="D28" i="7"/>
  <c r="C25" i="3"/>
  <c r="I25" i="3"/>
  <c r="D30" i="7"/>
  <c r="C27" i="3"/>
  <c r="I27" i="3"/>
  <c r="D32" i="7"/>
  <c r="C29" i="3"/>
  <c r="I29" i="3"/>
  <c r="D34" i="7"/>
  <c r="C31" i="3"/>
  <c r="I31" i="3"/>
  <c r="D36" i="7"/>
  <c r="C33" i="3"/>
  <c r="I33" i="3"/>
  <c r="D38" i="7"/>
  <c r="C35" i="3"/>
  <c r="D40" i="7"/>
  <c r="C37" i="3"/>
  <c r="D42" i="7"/>
  <c r="C39" i="3"/>
  <c r="D44" i="7"/>
  <c r="C41" i="3"/>
  <c r="D46" i="7"/>
  <c r="C43" i="3"/>
  <c r="D48" i="7"/>
  <c r="D50" i="7"/>
  <c r="C47" i="3"/>
  <c r="D52" i="7"/>
  <c r="C49" i="3"/>
  <c r="I49" i="3"/>
  <c r="D54" i="7"/>
  <c r="C51" i="3"/>
  <c r="D56" i="7"/>
  <c r="C53" i="3"/>
  <c r="I53" i="3"/>
  <c r="D58" i="7"/>
  <c r="C55" i="3"/>
  <c r="D60" i="7"/>
  <c r="C57" i="3"/>
  <c r="I57" i="3"/>
  <c r="D62" i="7"/>
  <c r="C59" i="3"/>
  <c r="D64" i="7"/>
  <c r="C61" i="3"/>
  <c r="I61" i="3"/>
  <c r="D66" i="7"/>
  <c r="C63" i="3"/>
  <c r="D68" i="7"/>
  <c r="C65" i="3"/>
  <c r="I65" i="3"/>
  <c r="D70" i="7"/>
  <c r="C67" i="3"/>
  <c r="D72" i="7"/>
  <c r="C69" i="3"/>
  <c r="I69" i="3"/>
  <c r="D74" i="7"/>
  <c r="C71" i="3"/>
  <c r="D76" i="7"/>
  <c r="C73" i="3"/>
  <c r="I73" i="3"/>
  <c r="D78" i="7"/>
  <c r="C75" i="3"/>
  <c r="D80" i="7"/>
  <c r="C77" i="3"/>
  <c r="I77" i="3"/>
  <c r="D82" i="7"/>
  <c r="C79" i="3"/>
  <c r="D84" i="7"/>
  <c r="C81" i="3"/>
  <c r="I81" i="3"/>
  <c r="D86" i="7"/>
  <c r="C83" i="3"/>
  <c r="D88" i="7"/>
  <c r="C85" i="3"/>
  <c r="I85" i="3"/>
  <c r="D90" i="7"/>
  <c r="C87" i="3"/>
  <c r="D92" i="7"/>
  <c r="C89" i="3"/>
  <c r="I89" i="3"/>
  <c r="D94" i="7"/>
  <c r="C91" i="3"/>
  <c r="D96" i="7"/>
  <c r="C93" i="3"/>
  <c r="I93" i="3"/>
  <c r="D98" i="7"/>
  <c r="C95" i="3"/>
  <c r="D100" i="7"/>
  <c r="C97" i="3"/>
  <c r="I97" i="3"/>
  <c r="D102" i="7"/>
  <c r="C99" i="3"/>
  <c r="D104" i="7"/>
  <c r="C101" i="3"/>
  <c r="I101" i="3"/>
  <c r="D106" i="7"/>
  <c r="C103" i="3"/>
  <c r="D108" i="7"/>
  <c r="C105" i="3"/>
  <c r="I105" i="3"/>
  <c r="D110" i="7"/>
  <c r="C107" i="3"/>
  <c r="D112" i="7"/>
  <c r="C109" i="3"/>
  <c r="I109" i="3"/>
  <c r="D114" i="7"/>
  <c r="C111" i="3"/>
  <c r="D116" i="7"/>
  <c r="C113" i="3"/>
  <c r="I113" i="3"/>
  <c r="D118" i="7"/>
  <c r="C115" i="3"/>
  <c r="D120" i="7"/>
  <c r="C117" i="3"/>
  <c r="I117" i="3"/>
  <c r="D122" i="7"/>
  <c r="C119" i="3"/>
  <c r="D124" i="7"/>
  <c r="C121" i="3"/>
  <c r="I121" i="3"/>
  <c r="D126" i="7"/>
  <c r="C123" i="3"/>
  <c r="D9" i="7"/>
  <c r="D11" i="7"/>
  <c r="C7" i="3"/>
  <c r="D13" i="7"/>
  <c r="D15" i="7"/>
  <c r="C11" i="3"/>
  <c r="D17" i="7"/>
  <c r="D19" i="7"/>
  <c r="D21" i="7"/>
  <c r="C18" i="3"/>
  <c r="I18" i="3"/>
  <c r="D23" i="7"/>
  <c r="C20" i="3"/>
  <c r="I20" i="3"/>
  <c r="D25" i="7"/>
  <c r="C22" i="3"/>
  <c r="I22" i="3"/>
  <c r="D27" i="7"/>
  <c r="C24" i="3"/>
  <c r="I24" i="3"/>
  <c r="D29" i="7"/>
  <c r="C26" i="3"/>
  <c r="I26" i="3"/>
  <c r="D31" i="7"/>
  <c r="C28" i="3"/>
  <c r="I28" i="3"/>
  <c r="D33" i="7"/>
  <c r="C30" i="3"/>
  <c r="I30" i="3"/>
  <c r="D35" i="7"/>
  <c r="C32" i="3"/>
  <c r="D37" i="7"/>
  <c r="C34" i="3"/>
  <c r="I34" i="3"/>
  <c r="D39" i="7"/>
  <c r="C36" i="3"/>
  <c r="D41" i="7"/>
  <c r="C38" i="3"/>
  <c r="I38" i="3"/>
  <c r="D43" i="7"/>
  <c r="C40" i="3"/>
  <c r="D45" i="7"/>
  <c r="C42" i="3"/>
  <c r="I42" i="3"/>
  <c r="D47" i="7"/>
  <c r="C44" i="3"/>
  <c r="D49" i="7"/>
  <c r="C46" i="3"/>
  <c r="D51" i="7"/>
  <c r="C48" i="3"/>
  <c r="D53" i="7"/>
  <c r="C50" i="3"/>
  <c r="D55" i="7"/>
  <c r="C52" i="3"/>
  <c r="D57" i="7"/>
  <c r="C54" i="3"/>
  <c r="D59" i="7"/>
  <c r="C56" i="3"/>
  <c r="D61" i="7"/>
  <c r="C58" i="3"/>
  <c r="D63" i="7"/>
  <c r="C60" i="3"/>
  <c r="D65" i="7"/>
  <c r="C62" i="3"/>
  <c r="D67" i="7"/>
  <c r="C64" i="3"/>
  <c r="D69" i="7"/>
  <c r="C66" i="3"/>
  <c r="D71" i="7"/>
  <c r="C68" i="3"/>
  <c r="D73" i="7"/>
  <c r="C70" i="3"/>
  <c r="D75" i="7"/>
  <c r="C72" i="3"/>
  <c r="D77" i="7"/>
  <c r="C74" i="3"/>
  <c r="D79" i="7"/>
  <c r="C76" i="3"/>
  <c r="D81" i="7"/>
  <c r="C78" i="3"/>
  <c r="D83" i="7"/>
  <c r="C80" i="3"/>
  <c r="D85" i="7"/>
  <c r="C82" i="3"/>
  <c r="D87" i="7"/>
  <c r="C84" i="3"/>
  <c r="D89" i="7"/>
  <c r="C86" i="3"/>
  <c r="D91" i="7"/>
  <c r="C88" i="3"/>
  <c r="D93" i="7"/>
  <c r="C90" i="3"/>
  <c r="D95" i="7"/>
  <c r="C92" i="3"/>
  <c r="D97" i="7"/>
  <c r="C94" i="3"/>
  <c r="D99" i="7"/>
  <c r="C96" i="3"/>
  <c r="D101" i="7"/>
  <c r="C98" i="3"/>
  <c r="D103" i="7"/>
  <c r="C100" i="3"/>
  <c r="D105" i="7"/>
  <c r="C102" i="3"/>
  <c r="D107" i="7"/>
  <c r="C104" i="3"/>
  <c r="D109" i="7"/>
  <c r="C106" i="3"/>
  <c r="I106" i="3"/>
  <c r="D111" i="7"/>
  <c r="C108" i="3"/>
  <c r="D113" i="7"/>
  <c r="C110" i="3"/>
  <c r="D115" i="7"/>
  <c r="C112" i="3"/>
  <c r="D117" i="7"/>
  <c r="C114" i="3"/>
  <c r="I114" i="3"/>
  <c r="D119" i="7"/>
  <c r="C116" i="3"/>
  <c r="D121" i="7"/>
  <c r="C118" i="3"/>
  <c r="I118" i="3"/>
  <c r="D123" i="7"/>
  <c r="C120" i="3"/>
  <c r="D125" i="7"/>
  <c r="C122" i="3"/>
  <c r="I122" i="3"/>
  <c r="D127" i="7"/>
  <c r="C124" i="3"/>
  <c r="I124" i="3"/>
  <c r="H4" i="3"/>
  <c r="I123" i="3"/>
  <c r="I120" i="3"/>
  <c r="I119" i="3"/>
  <c r="I116" i="3"/>
  <c r="I115" i="3"/>
  <c r="I112" i="3"/>
  <c r="I111" i="3"/>
  <c r="I110" i="3"/>
  <c r="I108" i="3"/>
  <c r="I107" i="3"/>
  <c r="I104" i="3"/>
  <c r="I103" i="3"/>
  <c r="I102" i="3"/>
  <c r="I100" i="3"/>
  <c r="I99" i="3"/>
  <c r="I98" i="3"/>
  <c r="I96" i="3"/>
  <c r="I95" i="3"/>
  <c r="I94" i="3"/>
  <c r="I92" i="3"/>
  <c r="I91" i="3"/>
  <c r="I90" i="3"/>
  <c r="I88" i="3"/>
  <c r="I87" i="3"/>
  <c r="I86" i="3"/>
  <c r="I84" i="3"/>
  <c r="I83" i="3"/>
  <c r="I82" i="3"/>
  <c r="I80" i="3"/>
  <c r="I79" i="3"/>
  <c r="I78" i="3"/>
  <c r="I76" i="3"/>
  <c r="I75" i="3"/>
  <c r="I74" i="3"/>
  <c r="I72" i="3"/>
  <c r="I71" i="3"/>
  <c r="I70" i="3"/>
  <c r="I68" i="3"/>
  <c r="I67" i="3"/>
  <c r="I66" i="3"/>
  <c r="I64" i="3"/>
  <c r="I63" i="3"/>
  <c r="I62" i="3"/>
  <c r="I60" i="3"/>
  <c r="I59" i="3"/>
  <c r="I58" i="3"/>
  <c r="I56" i="3"/>
  <c r="I55" i="3"/>
  <c r="I54" i="3"/>
  <c r="I52" i="3"/>
  <c r="I51" i="3"/>
  <c r="I50" i="3"/>
  <c r="I48" i="3"/>
  <c r="I47" i="3"/>
  <c r="I46" i="3"/>
  <c r="I44" i="3"/>
  <c r="I43" i="3"/>
  <c r="I41" i="3"/>
  <c r="I40" i="3"/>
  <c r="I39" i="3"/>
  <c r="I37" i="3"/>
  <c r="I36" i="3"/>
  <c r="I35" i="3"/>
  <c r="I32" i="3"/>
  <c r="I7" i="3"/>
  <c r="I11" i="3"/>
  <c r="C16" i="3"/>
  <c r="I16" i="3"/>
  <c r="C15" i="3"/>
  <c r="I15" i="3"/>
  <c r="C45" i="3"/>
  <c r="I45" i="3"/>
  <c r="C13" i="3"/>
  <c r="I13" i="3"/>
  <c r="C9" i="3"/>
  <c r="I9" i="3"/>
  <c r="C10" i="3"/>
  <c r="I10" i="3"/>
  <c r="C6" i="3"/>
  <c r="I6" i="3"/>
  <c r="C12" i="3"/>
  <c r="I12" i="3"/>
  <c r="C8" i="3"/>
  <c r="I8" i="3"/>
  <c r="C125" i="3"/>
  <c r="C56" i="17"/>
  <c r="C58" i="16"/>
  <c r="C52" i="24"/>
  <c r="C46" i="17"/>
  <c r="C48" i="16"/>
  <c r="C42" i="24"/>
  <c r="C50" i="17"/>
  <c r="C52" i="16"/>
  <c r="C46" i="24"/>
  <c r="C52" i="17"/>
  <c r="C54" i="16"/>
  <c r="C48" i="24"/>
  <c r="C54" i="17"/>
  <c r="C56" i="16"/>
  <c r="C50" i="24"/>
  <c r="C57" i="17"/>
  <c r="C59" i="16"/>
  <c r="C53" i="24"/>
  <c r="C59" i="17"/>
  <c r="C61" i="16"/>
  <c r="C55" i="24"/>
  <c r="C61" i="17"/>
  <c r="C63" i="16"/>
  <c r="C57" i="24"/>
  <c r="C63" i="17"/>
  <c r="C65" i="16"/>
  <c r="C59" i="24"/>
  <c r="C65" i="17"/>
  <c r="C67" i="16"/>
  <c r="C61" i="24"/>
  <c r="C67" i="17"/>
  <c r="C69" i="16"/>
  <c r="C63" i="24"/>
  <c r="C69" i="17"/>
  <c r="C71" i="16"/>
  <c r="C65" i="24"/>
  <c r="C71" i="17"/>
  <c r="C73" i="16"/>
  <c r="C67" i="24"/>
  <c r="C73" i="17"/>
  <c r="C75" i="16"/>
  <c r="C69" i="24"/>
  <c r="C75" i="17"/>
  <c r="C77" i="16"/>
  <c r="C71" i="24"/>
  <c r="C77" i="17"/>
  <c r="C79" i="16"/>
  <c r="C73" i="24"/>
  <c r="C79" i="17"/>
  <c r="C81" i="16"/>
  <c r="C75" i="24"/>
  <c r="C81" i="17"/>
  <c r="C83" i="16"/>
  <c r="C77" i="24"/>
  <c r="C83" i="17"/>
  <c r="C85" i="16"/>
  <c r="C79" i="24"/>
  <c r="C85" i="17"/>
  <c r="C87" i="16"/>
  <c r="C81" i="24"/>
  <c r="C87" i="17"/>
  <c r="C89" i="16"/>
  <c r="C83" i="24"/>
  <c r="C89" i="17"/>
  <c r="C91" i="16"/>
  <c r="C85" i="24"/>
  <c r="C91" i="17"/>
  <c r="C93" i="16"/>
  <c r="C87" i="24"/>
  <c r="C93" i="17"/>
  <c r="C95" i="16"/>
  <c r="C89" i="24"/>
  <c r="C95" i="17"/>
  <c r="C97" i="16"/>
  <c r="C91" i="24"/>
  <c r="C97" i="17"/>
  <c r="C99" i="16"/>
  <c r="C93" i="24"/>
  <c r="C99" i="17"/>
  <c r="C101" i="16"/>
  <c r="C95" i="24"/>
  <c r="C101" i="17"/>
  <c r="C103" i="16"/>
  <c r="C97" i="24"/>
  <c r="C103" i="17"/>
  <c r="C105" i="16"/>
  <c r="C99" i="24"/>
  <c r="C105" i="17"/>
  <c r="C107" i="16"/>
  <c r="C101" i="24"/>
  <c r="C107" i="17"/>
  <c r="C109" i="16"/>
  <c r="C103" i="24"/>
  <c r="C109" i="17"/>
  <c r="C111" i="16"/>
  <c r="C105" i="24"/>
  <c r="C111" i="17"/>
  <c r="C113" i="16"/>
  <c r="C107" i="24"/>
  <c r="C113" i="17"/>
  <c r="C115" i="16"/>
  <c r="C109" i="24"/>
  <c r="C115" i="17"/>
  <c r="C117" i="16"/>
  <c r="C111" i="24"/>
  <c r="C117" i="17"/>
  <c r="C119" i="16"/>
  <c r="C113" i="24"/>
  <c r="C119" i="17"/>
  <c r="C121" i="16"/>
  <c r="C115" i="24"/>
  <c r="C121" i="17"/>
  <c r="C123" i="16"/>
  <c r="C117" i="24"/>
  <c r="C123" i="17"/>
  <c r="C125" i="16"/>
  <c r="C119" i="24"/>
  <c r="C125" i="17"/>
  <c r="C127" i="16"/>
  <c r="C121" i="24"/>
  <c r="C127" i="17"/>
  <c r="C129" i="16"/>
  <c r="C123" i="24"/>
  <c r="C129" i="17"/>
  <c r="C131" i="16"/>
  <c r="C125" i="24"/>
  <c r="C131" i="17"/>
  <c r="C133" i="16"/>
  <c r="C127" i="24"/>
  <c r="C133" i="17"/>
  <c r="C135" i="16"/>
  <c r="C129" i="24"/>
  <c r="C135" i="17"/>
  <c r="C137" i="16"/>
  <c r="C131" i="24"/>
  <c r="C45" i="17"/>
  <c r="C47" i="16"/>
  <c r="C41" i="24"/>
  <c r="C41" i="17"/>
  <c r="C43" i="16"/>
  <c r="C37" i="24"/>
  <c r="C37" i="17"/>
  <c r="C39" i="16"/>
  <c r="C33" i="24"/>
  <c r="C33" i="17"/>
  <c r="C35" i="16"/>
  <c r="C29" i="24"/>
  <c r="C40" i="17"/>
  <c r="C42" i="16"/>
  <c r="C36" i="24"/>
  <c r="C36" i="17"/>
  <c r="C38" i="16"/>
  <c r="C32" i="24"/>
  <c r="C32" i="17"/>
  <c r="C34" i="16"/>
  <c r="C28" i="24"/>
  <c r="C27" i="17"/>
  <c r="C29" i="16"/>
  <c r="C23" i="24"/>
  <c r="C43" i="17"/>
  <c r="C45" i="16"/>
  <c r="C39" i="24"/>
  <c r="C48" i="17"/>
  <c r="C50" i="16"/>
  <c r="C44" i="24"/>
  <c r="C26" i="17"/>
  <c r="C28" i="16"/>
  <c r="C22" i="24"/>
  <c r="C28" i="17"/>
  <c r="C30" i="16"/>
  <c r="C24" i="24"/>
  <c r="C44" i="17"/>
  <c r="C46" i="16"/>
  <c r="C40" i="24"/>
  <c r="C47" i="17"/>
  <c r="C49" i="16"/>
  <c r="C43" i="24"/>
  <c r="C49" i="17"/>
  <c r="C51" i="16"/>
  <c r="C45" i="24"/>
  <c r="C51" i="17"/>
  <c r="C53" i="16"/>
  <c r="C47" i="24"/>
  <c r="C53" i="17"/>
  <c r="C55" i="16"/>
  <c r="C49" i="24"/>
  <c r="C55" i="17"/>
  <c r="C57" i="16"/>
  <c r="C51" i="24"/>
  <c r="C58" i="17"/>
  <c r="C60" i="16"/>
  <c r="C54" i="24"/>
  <c r="C60" i="17"/>
  <c r="C62" i="16"/>
  <c r="C56" i="24"/>
  <c r="C62" i="17"/>
  <c r="C64" i="16"/>
  <c r="C58" i="24"/>
  <c r="C64" i="17"/>
  <c r="C66" i="16"/>
  <c r="C60" i="24"/>
  <c r="C66" i="17"/>
  <c r="C68" i="16"/>
  <c r="C62" i="24"/>
  <c r="C68" i="17"/>
  <c r="C70" i="16"/>
  <c r="C64" i="24"/>
  <c r="C70" i="17"/>
  <c r="C72" i="16"/>
  <c r="C66" i="24"/>
  <c r="C72" i="17"/>
  <c r="C74" i="16"/>
  <c r="C68" i="24"/>
  <c r="C74" i="17"/>
  <c r="C76" i="16"/>
  <c r="C70" i="24"/>
  <c r="C76" i="17"/>
  <c r="C78" i="16"/>
  <c r="C72" i="24"/>
  <c r="C78" i="17"/>
  <c r="C80" i="16"/>
  <c r="C74" i="24"/>
  <c r="C80" i="17"/>
  <c r="C82" i="16"/>
  <c r="C76" i="24"/>
  <c r="C82" i="17"/>
  <c r="C84" i="16"/>
  <c r="C78" i="24"/>
  <c r="C84" i="17"/>
  <c r="C86" i="16"/>
  <c r="C80" i="24"/>
  <c r="C86" i="17"/>
  <c r="C88" i="16"/>
  <c r="C82" i="24"/>
  <c r="C88" i="17"/>
  <c r="C90" i="16"/>
  <c r="C84" i="24"/>
  <c r="C90" i="17"/>
  <c r="C92" i="16"/>
  <c r="C86" i="24"/>
  <c r="C92" i="17"/>
  <c r="C94" i="16"/>
  <c r="C88" i="24"/>
  <c r="C94" i="17"/>
  <c r="C96" i="16"/>
  <c r="C90" i="24"/>
  <c r="C96" i="17"/>
  <c r="C98" i="16"/>
  <c r="C92" i="24"/>
  <c r="C98" i="17"/>
  <c r="C100" i="16"/>
  <c r="C94" i="24"/>
  <c r="C100" i="17"/>
  <c r="C102" i="16"/>
  <c r="C96" i="24"/>
  <c r="C102" i="17"/>
  <c r="C104" i="16"/>
  <c r="C98" i="24"/>
  <c r="C104" i="17"/>
  <c r="C106" i="16"/>
  <c r="C100" i="24"/>
  <c r="C106" i="17"/>
  <c r="C108" i="16"/>
  <c r="C102" i="24"/>
  <c r="C108" i="17"/>
  <c r="C110" i="16"/>
  <c r="C104" i="24"/>
  <c r="C110" i="17"/>
  <c r="C112" i="16"/>
  <c r="C106" i="24"/>
  <c r="C112" i="17"/>
  <c r="C114" i="16"/>
  <c r="C108" i="24"/>
  <c r="C114" i="17"/>
  <c r="C116" i="16"/>
  <c r="C110" i="24"/>
  <c r="C116" i="17"/>
  <c r="C118" i="16"/>
  <c r="C112" i="24"/>
  <c r="C118" i="17"/>
  <c r="C120" i="16"/>
  <c r="C114" i="24"/>
  <c r="C120" i="17"/>
  <c r="C122" i="16"/>
  <c r="C116" i="24"/>
  <c r="C122" i="17"/>
  <c r="C124" i="16"/>
  <c r="C118" i="24"/>
  <c r="C124" i="17"/>
  <c r="C126" i="16"/>
  <c r="C120" i="24"/>
  <c r="C126" i="17"/>
  <c r="C128" i="16"/>
  <c r="C122" i="24"/>
  <c r="C128" i="17"/>
  <c r="C130" i="16"/>
  <c r="C124" i="24"/>
  <c r="C130" i="17"/>
  <c r="C132" i="16"/>
  <c r="C126" i="24"/>
  <c r="C132" i="17"/>
  <c r="C134" i="16"/>
  <c r="C128" i="24"/>
  <c r="C134" i="17"/>
  <c r="C136" i="16"/>
  <c r="C130" i="24"/>
  <c r="C29" i="17"/>
  <c r="C31" i="16"/>
  <c r="C25" i="24"/>
  <c r="C39" i="17"/>
  <c r="C41" i="16"/>
  <c r="C35" i="24"/>
  <c r="C35" i="17"/>
  <c r="C37" i="16"/>
  <c r="C31" i="24"/>
  <c r="C31" i="17"/>
  <c r="C33" i="16"/>
  <c r="C27" i="24"/>
  <c r="C42" i="17"/>
  <c r="C44" i="16"/>
  <c r="C38" i="24"/>
  <c r="C38" i="17"/>
  <c r="C40" i="16"/>
  <c r="C34" i="24"/>
  <c r="C34" i="17"/>
  <c r="C36" i="16"/>
  <c r="C30" i="24"/>
  <c r="C30" i="17"/>
  <c r="C32" i="16"/>
  <c r="C26" i="24"/>
  <c r="C19" i="17"/>
  <c r="C21" i="16"/>
  <c r="C15" i="24"/>
  <c r="C17" i="17"/>
  <c r="C19" i="16"/>
  <c r="C13" i="24"/>
  <c r="C24" i="17"/>
  <c r="C26" i="16"/>
  <c r="C20" i="24"/>
  <c r="C22" i="17"/>
  <c r="C24" i="16"/>
  <c r="C18" i="24"/>
  <c r="C23" i="17"/>
  <c r="C25" i="16"/>
  <c r="C19" i="24"/>
  <c r="C21" i="17"/>
  <c r="C23" i="16"/>
  <c r="C17" i="24"/>
  <c r="C20" i="17"/>
  <c r="C22" i="16"/>
  <c r="C16" i="24"/>
  <c r="C18" i="17"/>
  <c r="C20" i="16"/>
  <c r="C14" i="24"/>
  <c r="I125" i="3"/>
  <c r="C132" i="24"/>
  <c r="I32" i="16"/>
  <c r="K32" i="16"/>
  <c r="I36" i="16"/>
  <c r="K36" i="16"/>
  <c r="I40" i="16"/>
  <c r="K40" i="16"/>
  <c r="I44" i="16"/>
  <c r="K44" i="16"/>
  <c r="I33" i="16"/>
  <c r="K33" i="16"/>
  <c r="I37" i="16"/>
  <c r="K37" i="16"/>
  <c r="I41" i="16"/>
  <c r="K41" i="16"/>
  <c r="I31" i="16"/>
  <c r="K31" i="16"/>
  <c r="I136" i="16"/>
  <c r="K136" i="16"/>
  <c r="I134" i="16"/>
  <c r="K134" i="16"/>
  <c r="I132" i="16"/>
  <c r="K132" i="16"/>
  <c r="I130" i="16"/>
  <c r="K130" i="16"/>
  <c r="I128" i="16"/>
  <c r="K128" i="16"/>
  <c r="I126" i="16"/>
  <c r="K126" i="16"/>
  <c r="I124" i="16"/>
  <c r="K124" i="16"/>
  <c r="I122" i="16"/>
  <c r="K122" i="16"/>
  <c r="I120" i="16"/>
  <c r="K120" i="16"/>
  <c r="I118" i="16"/>
  <c r="K118" i="16"/>
  <c r="I116" i="16"/>
  <c r="K116" i="16"/>
  <c r="I114" i="16"/>
  <c r="K114" i="16"/>
  <c r="I112" i="16"/>
  <c r="K112" i="16"/>
  <c r="I110" i="16"/>
  <c r="K110" i="16"/>
  <c r="I108" i="16"/>
  <c r="K108" i="16"/>
  <c r="I106" i="16"/>
  <c r="K106" i="16"/>
  <c r="I104" i="16"/>
  <c r="K104" i="16"/>
  <c r="I102" i="16"/>
  <c r="K102" i="16"/>
  <c r="I100" i="16"/>
  <c r="K100" i="16"/>
  <c r="I98" i="16"/>
  <c r="K98" i="16"/>
  <c r="I96" i="16"/>
  <c r="K96" i="16"/>
  <c r="I94" i="16"/>
  <c r="K94" i="16"/>
  <c r="I92" i="16"/>
  <c r="K92" i="16"/>
  <c r="I90" i="16"/>
  <c r="K90" i="16"/>
  <c r="I88" i="16"/>
  <c r="K88" i="16"/>
  <c r="I86" i="16"/>
  <c r="K86" i="16"/>
  <c r="I84" i="16"/>
  <c r="K84" i="16"/>
  <c r="I82" i="16"/>
  <c r="K82" i="16"/>
  <c r="I80" i="16"/>
  <c r="K80" i="16"/>
  <c r="I78" i="16"/>
  <c r="K78" i="16"/>
  <c r="I76" i="16"/>
  <c r="K76" i="16"/>
  <c r="I74" i="16"/>
  <c r="K74" i="16"/>
  <c r="I72" i="16"/>
  <c r="K72" i="16"/>
  <c r="I70" i="16"/>
  <c r="K70" i="16"/>
  <c r="I68" i="16"/>
  <c r="K68" i="16"/>
  <c r="I66" i="16"/>
  <c r="K66" i="16"/>
  <c r="I64" i="16"/>
  <c r="K64" i="16"/>
  <c r="I62" i="16"/>
  <c r="K62" i="16"/>
  <c r="I60" i="16"/>
  <c r="K60" i="16"/>
  <c r="I57" i="16"/>
  <c r="K57" i="16"/>
  <c r="I55" i="16"/>
  <c r="K55" i="16"/>
  <c r="I53" i="16"/>
  <c r="K53" i="16"/>
  <c r="I51" i="16"/>
  <c r="K51" i="16"/>
  <c r="I49" i="16"/>
  <c r="K49" i="16"/>
  <c r="I46" i="16"/>
  <c r="K46" i="16"/>
  <c r="I30" i="16"/>
  <c r="K30" i="16"/>
  <c r="I28" i="16"/>
  <c r="C138" i="16"/>
  <c r="K138" i="16"/>
  <c r="K28" i="16"/>
  <c r="I50" i="16"/>
  <c r="K50" i="16"/>
  <c r="I45" i="16"/>
  <c r="K45" i="16"/>
  <c r="K29" i="16"/>
  <c r="I29" i="16"/>
  <c r="I34" i="16"/>
  <c r="K34" i="16"/>
  <c r="I38" i="16"/>
  <c r="K38" i="16"/>
  <c r="I42" i="16"/>
  <c r="K42" i="16"/>
  <c r="I35" i="16"/>
  <c r="K35" i="16"/>
  <c r="I39" i="16"/>
  <c r="K39" i="16"/>
  <c r="I43" i="16"/>
  <c r="K43" i="16"/>
  <c r="I47" i="16"/>
  <c r="K47" i="16"/>
  <c r="I137" i="16"/>
  <c r="K137" i="16"/>
  <c r="I135" i="16"/>
  <c r="K135" i="16"/>
  <c r="I133" i="16"/>
  <c r="K133" i="16"/>
  <c r="I131" i="16"/>
  <c r="K131" i="16"/>
  <c r="I129" i="16"/>
  <c r="K129" i="16"/>
  <c r="I127" i="16"/>
  <c r="K127" i="16"/>
  <c r="I125" i="16"/>
  <c r="K125" i="16"/>
  <c r="I123" i="16"/>
  <c r="K123" i="16"/>
  <c r="I121" i="16"/>
  <c r="K121" i="16"/>
  <c r="I119" i="16"/>
  <c r="K119" i="16"/>
  <c r="I117" i="16"/>
  <c r="K117" i="16"/>
  <c r="I115" i="16"/>
  <c r="K115" i="16"/>
  <c r="I113" i="16"/>
  <c r="K113" i="16"/>
  <c r="I111" i="16"/>
  <c r="K111" i="16"/>
  <c r="I109" i="16"/>
  <c r="K109" i="16"/>
  <c r="I107" i="16"/>
  <c r="K107" i="16"/>
  <c r="I105" i="16"/>
  <c r="K105" i="16"/>
  <c r="I103" i="16"/>
  <c r="K103" i="16"/>
  <c r="I101" i="16"/>
  <c r="K101" i="16"/>
  <c r="I99" i="16"/>
  <c r="K99" i="16"/>
  <c r="I97" i="16"/>
  <c r="K97" i="16"/>
  <c r="I95" i="16"/>
  <c r="K95" i="16"/>
  <c r="I93" i="16"/>
  <c r="K93" i="16"/>
  <c r="I91" i="16"/>
  <c r="K91" i="16"/>
  <c r="I89" i="16"/>
  <c r="K89" i="16"/>
  <c r="I87" i="16"/>
  <c r="K87" i="16"/>
  <c r="I85" i="16"/>
  <c r="K85" i="16"/>
  <c r="I83" i="16"/>
  <c r="K83" i="16"/>
  <c r="I81" i="16"/>
  <c r="K81" i="16"/>
  <c r="I79" i="16"/>
  <c r="K79" i="16"/>
  <c r="I77" i="16"/>
  <c r="K77" i="16"/>
  <c r="I75" i="16"/>
  <c r="K75" i="16"/>
  <c r="I73" i="16"/>
  <c r="K73" i="16"/>
  <c r="I71" i="16"/>
  <c r="K71" i="16"/>
  <c r="I69" i="16"/>
  <c r="K69" i="16"/>
  <c r="I67" i="16"/>
  <c r="K67" i="16"/>
  <c r="I65" i="16"/>
  <c r="K65" i="16"/>
  <c r="I63" i="16"/>
  <c r="K63" i="16"/>
  <c r="I61" i="16"/>
  <c r="K61" i="16"/>
  <c r="I59" i="16"/>
  <c r="K59" i="16"/>
  <c r="I56" i="16"/>
  <c r="K56" i="16"/>
  <c r="I54" i="16"/>
  <c r="K54" i="16"/>
  <c r="I52" i="16"/>
  <c r="K52" i="16"/>
  <c r="I48" i="16"/>
  <c r="K48" i="16"/>
  <c r="I58" i="16"/>
  <c r="K58" i="16"/>
  <c r="R30" i="17"/>
  <c r="S30" i="17"/>
  <c r="K30" i="17"/>
  <c r="I30" i="17"/>
  <c r="L30" i="17"/>
  <c r="R34" i="17"/>
  <c r="S34" i="17"/>
  <c r="K34" i="17"/>
  <c r="I34" i="17"/>
  <c r="L34" i="17"/>
  <c r="R38" i="17"/>
  <c r="S38" i="17"/>
  <c r="K38" i="17"/>
  <c r="I38" i="17"/>
  <c r="L38" i="17"/>
  <c r="R42" i="17"/>
  <c r="S42" i="17"/>
  <c r="K42" i="17"/>
  <c r="I42" i="17"/>
  <c r="L42" i="17"/>
  <c r="L31" i="17"/>
  <c r="R31" i="17"/>
  <c r="S31" i="17"/>
  <c r="I31" i="17"/>
  <c r="K31" i="17"/>
  <c r="L35" i="17"/>
  <c r="R35" i="17"/>
  <c r="S35" i="17"/>
  <c r="I35" i="17"/>
  <c r="K35" i="17"/>
  <c r="L39" i="17"/>
  <c r="R39" i="17"/>
  <c r="S39" i="17"/>
  <c r="I39" i="17"/>
  <c r="K39" i="17"/>
  <c r="L29" i="17"/>
  <c r="R29" i="17"/>
  <c r="S29" i="17"/>
  <c r="I29" i="17"/>
  <c r="K29" i="17"/>
  <c r="R134" i="17"/>
  <c r="S134" i="17"/>
  <c r="L134" i="17"/>
  <c r="I134" i="17"/>
  <c r="K134" i="17"/>
  <c r="R132" i="17"/>
  <c r="S132" i="17"/>
  <c r="L132" i="17"/>
  <c r="I132" i="17"/>
  <c r="K132" i="17"/>
  <c r="R130" i="17"/>
  <c r="S130" i="17"/>
  <c r="L130" i="17"/>
  <c r="I130" i="17"/>
  <c r="K130" i="17"/>
  <c r="R128" i="17"/>
  <c r="S128" i="17"/>
  <c r="L128" i="17"/>
  <c r="K128" i="17"/>
  <c r="I128" i="17"/>
  <c r="L126" i="17"/>
  <c r="I126" i="17"/>
  <c r="R126" i="17"/>
  <c r="S126" i="17"/>
  <c r="K126" i="17"/>
  <c r="L124" i="17"/>
  <c r="I124" i="17"/>
  <c r="R124" i="17"/>
  <c r="S124" i="17"/>
  <c r="K124" i="17"/>
  <c r="L122" i="17"/>
  <c r="R122" i="17"/>
  <c r="S122" i="17"/>
  <c r="I122" i="17"/>
  <c r="K122" i="17"/>
  <c r="L120" i="17"/>
  <c r="I120" i="17"/>
  <c r="R120" i="17"/>
  <c r="S120" i="17"/>
  <c r="K120" i="17"/>
  <c r="L118" i="17"/>
  <c r="R118" i="17"/>
  <c r="S118" i="17"/>
  <c r="K118" i="17"/>
  <c r="I118" i="17"/>
  <c r="R116" i="17"/>
  <c r="S116" i="17"/>
  <c r="L116" i="17"/>
  <c r="I116" i="17"/>
  <c r="K116" i="17"/>
  <c r="R114" i="17"/>
  <c r="S114" i="17"/>
  <c r="L114" i="17"/>
  <c r="I114" i="17"/>
  <c r="K114" i="17"/>
  <c r="R112" i="17"/>
  <c r="S112" i="17"/>
  <c r="L112" i="17"/>
  <c r="I112" i="17"/>
  <c r="K112" i="17"/>
  <c r="R110" i="17"/>
  <c r="S110" i="17"/>
  <c r="L110" i="17"/>
  <c r="I110" i="17"/>
  <c r="K110" i="17"/>
  <c r="R108" i="17"/>
  <c r="S108" i="17"/>
  <c r="L108" i="17"/>
  <c r="I108" i="17"/>
  <c r="K108" i="17"/>
  <c r="L106" i="17"/>
  <c r="I106" i="17"/>
  <c r="R106" i="17"/>
  <c r="S106" i="17"/>
  <c r="K106" i="17"/>
  <c r="R104" i="17"/>
  <c r="S104" i="17"/>
  <c r="L104" i="17"/>
  <c r="I104" i="17"/>
  <c r="K104" i="17"/>
  <c r="L102" i="17"/>
  <c r="K102" i="17"/>
  <c r="R102" i="17"/>
  <c r="S102" i="17"/>
  <c r="I102" i="17"/>
  <c r="L100" i="17"/>
  <c r="K100" i="17"/>
  <c r="R100" i="17"/>
  <c r="S100" i="17"/>
  <c r="I100" i="17"/>
  <c r="L98" i="17"/>
  <c r="K98" i="17"/>
  <c r="R98" i="17"/>
  <c r="S98" i="17"/>
  <c r="I98" i="17"/>
  <c r="R96" i="17"/>
  <c r="S96" i="17"/>
  <c r="K96" i="17"/>
  <c r="I96" i="17"/>
  <c r="L96" i="17"/>
  <c r="R94" i="17"/>
  <c r="S94" i="17"/>
  <c r="K94" i="17"/>
  <c r="L94" i="17"/>
  <c r="I94" i="17"/>
  <c r="R92" i="17"/>
  <c r="S92" i="17"/>
  <c r="K92" i="17"/>
  <c r="I92" i="17"/>
  <c r="L92" i="17"/>
  <c r="R90" i="17"/>
  <c r="S90" i="17"/>
  <c r="I90" i="17"/>
  <c r="L90" i="17"/>
  <c r="K90" i="17"/>
  <c r="R88" i="17"/>
  <c r="S88" i="17"/>
  <c r="I88" i="17"/>
  <c r="L88" i="17"/>
  <c r="K88" i="17"/>
  <c r="R86" i="17"/>
  <c r="S86" i="17"/>
  <c r="I86" i="17"/>
  <c r="L86" i="17"/>
  <c r="K86" i="17"/>
  <c r="R84" i="17"/>
  <c r="S84" i="17"/>
  <c r="I84" i="17"/>
  <c r="L84" i="17"/>
  <c r="K84" i="17"/>
  <c r="R82" i="17"/>
  <c r="S82" i="17"/>
  <c r="I82" i="17"/>
  <c r="L82" i="17"/>
  <c r="K82" i="17"/>
  <c r="R80" i="17"/>
  <c r="S80" i="17"/>
  <c r="I80" i="17"/>
  <c r="L80" i="17"/>
  <c r="K80" i="17"/>
  <c r="K78" i="17"/>
  <c r="I78" i="17"/>
  <c r="L78" i="17"/>
  <c r="R78" i="17"/>
  <c r="S78" i="17"/>
  <c r="R76" i="17"/>
  <c r="S76" i="17"/>
  <c r="L76" i="17"/>
  <c r="K76" i="17"/>
  <c r="I76" i="17"/>
  <c r="R74" i="17"/>
  <c r="S74" i="17"/>
  <c r="L74" i="17"/>
  <c r="K74" i="17"/>
  <c r="I74" i="17"/>
  <c r="R72" i="17"/>
  <c r="S72" i="17"/>
  <c r="L72" i="17"/>
  <c r="K72" i="17"/>
  <c r="I72" i="17"/>
  <c r="R70" i="17"/>
  <c r="S70" i="17"/>
  <c r="L70" i="17"/>
  <c r="K70" i="17"/>
  <c r="I70" i="17"/>
  <c r="R68" i="17"/>
  <c r="S68" i="17"/>
  <c r="L68" i="17"/>
  <c r="K68" i="17"/>
  <c r="I68" i="17"/>
  <c r="R66" i="17"/>
  <c r="S66" i="17"/>
  <c r="L66" i="17"/>
  <c r="K66" i="17"/>
  <c r="I66" i="17"/>
  <c r="R64" i="17"/>
  <c r="S64" i="17"/>
  <c r="L64" i="17"/>
  <c r="K64" i="17"/>
  <c r="I64" i="17"/>
  <c r="R62" i="17"/>
  <c r="S62" i="17"/>
  <c r="L62" i="17"/>
  <c r="K62" i="17"/>
  <c r="I62" i="17"/>
  <c r="R60" i="17"/>
  <c r="S60" i="17"/>
  <c r="K60" i="17"/>
  <c r="I60" i="17"/>
  <c r="L60" i="17"/>
  <c r="R58" i="17"/>
  <c r="S58" i="17"/>
  <c r="K58" i="17"/>
  <c r="I58" i="17"/>
  <c r="L58" i="17"/>
  <c r="L55" i="17"/>
  <c r="R55" i="17"/>
  <c r="S55" i="17"/>
  <c r="I55" i="17"/>
  <c r="K55" i="17"/>
  <c r="L53" i="17"/>
  <c r="R53" i="17"/>
  <c r="S53" i="17"/>
  <c r="I53" i="17"/>
  <c r="K53" i="17"/>
  <c r="L51" i="17"/>
  <c r="R51" i="17"/>
  <c r="S51" i="17"/>
  <c r="I51" i="17"/>
  <c r="K51" i="17"/>
  <c r="L49" i="17"/>
  <c r="R49" i="17"/>
  <c r="S49" i="17"/>
  <c r="I49" i="17"/>
  <c r="K49" i="17"/>
  <c r="L47" i="17"/>
  <c r="R47" i="17"/>
  <c r="S47" i="17"/>
  <c r="I47" i="17"/>
  <c r="K47" i="17"/>
  <c r="R44" i="17"/>
  <c r="S44" i="17"/>
  <c r="K44" i="17"/>
  <c r="I44" i="17"/>
  <c r="L44" i="17"/>
  <c r="R28" i="17"/>
  <c r="S28" i="17"/>
  <c r="K28" i="17"/>
  <c r="I28" i="17"/>
  <c r="L28" i="17"/>
  <c r="C136" i="17"/>
  <c r="K136" i="17"/>
  <c r="I26" i="17"/>
  <c r="L26" i="17"/>
  <c r="R26" i="17"/>
  <c r="S26" i="17"/>
  <c r="K26" i="17"/>
  <c r="R48" i="17"/>
  <c r="S48" i="17"/>
  <c r="K48" i="17"/>
  <c r="I48" i="17"/>
  <c r="L48" i="17"/>
  <c r="L43" i="17"/>
  <c r="R43" i="17"/>
  <c r="S43" i="17"/>
  <c r="I43" i="17"/>
  <c r="K43" i="17"/>
  <c r="L27" i="17"/>
  <c r="R27" i="17"/>
  <c r="S27" i="17"/>
  <c r="I27" i="17"/>
  <c r="K27" i="17"/>
  <c r="R32" i="17"/>
  <c r="S32" i="17"/>
  <c r="K32" i="17"/>
  <c r="I32" i="17"/>
  <c r="L32" i="17"/>
  <c r="R36" i="17"/>
  <c r="S36" i="17"/>
  <c r="K36" i="17"/>
  <c r="I36" i="17"/>
  <c r="L36" i="17"/>
  <c r="R40" i="17"/>
  <c r="S40" i="17"/>
  <c r="K40" i="17"/>
  <c r="I40" i="17"/>
  <c r="L40" i="17"/>
  <c r="L33" i="17"/>
  <c r="R33" i="17"/>
  <c r="S33" i="17"/>
  <c r="I33" i="17"/>
  <c r="K33" i="17"/>
  <c r="L37" i="17"/>
  <c r="R37" i="17"/>
  <c r="S37" i="17"/>
  <c r="I37" i="17"/>
  <c r="K37" i="17"/>
  <c r="L41" i="17"/>
  <c r="R41" i="17"/>
  <c r="S41" i="17"/>
  <c r="I41" i="17"/>
  <c r="K41" i="17"/>
  <c r="L45" i="17"/>
  <c r="R45" i="17"/>
  <c r="S45" i="17"/>
  <c r="I45" i="17"/>
  <c r="K45" i="17"/>
  <c r="R135" i="17"/>
  <c r="S135" i="17"/>
  <c r="I135" i="17"/>
  <c r="L135" i="17"/>
  <c r="K135" i="17"/>
  <c r="R133" i="17"/>
  <c r="S133" i="17"/>
  <c r="I133" i="17"/>
  <c r="L133" i="17"/>
  <c r="K133" i="17"/>
  <c r="R131" i="17"/>
  <c r="S131" i="17"/>
  <c r="I131" i="17"/>
  <c r="L131" i="17"/>
  <c r="K131" i="17"/>
  <c r="R129" i="17"/>
  <c r="S129" i="17"/>
  <c r="I129" i="17"/>
  <c r="L129" i="17"/>
  <c r="K129" i="17"/>
  <c r="R127" i="17"/>
  <c r="S127" i="17"/>
  <c r="L127" i="17"/>
  <c r="K127" i="17"/>
  <c r="I127" i="17"/>
  <c r="R125" i="17"/>
  <c r="S125" i="17"/>
  <c r="L125" i="17"/>
  <c r="K125" i="17"/>
  <c r="I125" i="17"/>
  <c r="R123" i="17"/>
  <c r="S123" i="17"/>
  <c r="K123" i="17"/>
  <c r="L123" i="17"/>
  <c r="I123" i="17"/>
  <c r="R121" i="17"/>
  <c r="S121" i="17"/>
  <c r="K121" i="17"/>
  <c r="I121" i="17"/>
  <c r="L121" i="17"/>
  <c r="R119" i="17"/>
  <c r="S119" i="17"/>
  <c r="I119" i="17"/>
  <c r="L119" i="17"/>
  <c r="K119" i="17"/>
  <c r="R117" i="17"/>
  <c r="S117" i="17"/>
  <c r="K117" i="17"/>
  <c r="I117" i="17"/>
  <c r="L117" i="17"/>
  <c r="R115" i="17"/>
  <c r="S115" i="17"/>
  <c r="K115" i="17"/>
  <c r="I115" i="17"/>
  <c r="L115" i="17"/>
  <c r="R113" i="17"/>
  <c r="S113" i="17"/>
  <c r="K113" i="17"/>
  <c r="I113" i="17"/>
  <c r="L113" i="17"/>
  <c r="R111" i="17"/>
  <c r="S111" i="17"/>
  <c r="K111" i="17"/>
  <c r="I111" i="17"/>
  <c r="L111" i="17"/>
  <c r="R109" i="17"/>
  <c r="S109" i="17"/>
  <c r="K109" i="17"/>
  <c r="I109" i="17"/>
  <c r="L109" i="17"/>
  <c r="R107" i="17"/>
  <c r="S107" i="17"/>
  <c r="K107" i="17"/>
  <c r="I107" i="17"/>
  <c r="L107" i="17"/>
  <c r="R105" i="17"/>
  <c r="S105" i="17"/>
  <c r="I105" i="17"/>
  <c r="L105" i="17"/>
  <c r="K105" i="17"/>
  <c r="R103" i="17"/>
  <c r="S103" i="17"/>
  <c r="I103" i="17"/>
  <c r="L103" i="17"/>
  <c r="K103" i="17"/>
  <c r="R101" i="17"/>
  <c r="S101" i="17"/>
  <c r="I101" i="17"/>
  <c r="L101" i="17"/>
  <c r="K101" i="17"/>
  <c r="R99" i="17"/>
  <c r="S99" i="17"/>
  <c r="I99" i="17"/>
  <c r="L99" i="17"/>
  <c r="K99" i="17"/>
  <c r="L97" i="17"/>
  <c r="R97" i="17"/>
  <c r="S97" i="17"/>
  <c r="K97" i="17"/>
  <c r="I97" i="17"/>
  <c r="L95" i="17"/>
  <c r="K95" i="17"/>
  <c r="R95" i="17"/>
  <c r="S95" i="17"/>
  <c r="I95" i="17"/>
  <c r="L93" i="17"/>
  <c r="R93" i="17"/>
  <c r="S93" i="17"/>
  <c r="K93" i="17"/>
  <c r="I93" i="17"/>
  <c r="L91" i="17"/>
  <c r="K91" i="17"/>
  <c r="R91" i="17"/>
  <c r="S91" i="17"/>
  <c r="I91" i="17"/>
  <c r="L89" i="17"/>
  <c r="K89" i="17"/>
  <c r="R89" i="17"/>
  <c r="S89" i="17"/>
  <c r="I89" i="17"/>
  <c r="L87" i="17"/>
  <c r="K87" i="17"/>
  <c r="R87" i="17"/>
  <c r="S87" i="17"/>
  <c r="I87" i="17"/>
  <c r="L85" i="17"/>
  <c r="K85" i="17"/>
  <c r="R85" i="17"/>
  <c r="S85" i="17"/>
  <c r="I85" i="17"/>
  <c r="L83" i="17"/>
  <c r="K83" i="17"/>
  <c r="R83" i="17"/>
  <c r="S83" i="17"/>
  <c r="I83" i="17"/>
  <c r="L81" i="17"/>
  <c r="K81" i="17"/>
  <c r="R81" i="17"/>
  <c r="S81" i="17"/>
  <c r="I81" i="17"/>
  <c r="L79" i="17"/>
  <c r="K79" i="17"/>
  <c r="R79" i="17"/>
  <c r="S79" i="17"/>
  <c r="I79" i="17"/>
  <c r="L77" i="17"/>
  <c r="R77" i="17"/>
  <c r="S77" i="17"/>
  <c r="I77" i="17"/>
  <c r="K77" i="17"/>
  <c r="L75" i="17"/>
  <c r="R75" i="17"/>
  <c r="S75" i="17"/>
  <c r="I75" i="17"/>
  <c r="K75" i="17"/>
  <c r="L73" i="17"/>
  <c r="R73" i="17"/>
  <c r="S73" i="17"/>
  <c r="I73" i="17"/>
  <c r="K73" i="17"/>
  <c r="L71" i="17"/>
  <c r="R71" i="17"/>
  <c r="S71" i="17"/>
  <c r="I71" i="17"/>
  <c r="K71" i="17"/>
  <c r="L69" i="17"/>
  <c r="R69" i="17"/>
  <c r="S69" i="17"/>
  <c r="I69" i="17"/>
  <c r="K69" i="17"/>
  <c r="L67" i="17"/>
  <c r="R67" i="17"/>
  <c r="S67" i="17"/>
  <c r="I67" i="17"/>
  <c r="K67" i="17"/>
  <c r="L65" i="17"/>
  <c r="R65" i="17"/>
  <c r="S65" i="17"/>
  <c r="I65" i="17"/>
  <c r="K65" i="17"/>
  <c r="L63" i="17"/>
  <c r="R63" i="17"/>
  <c r="S63" i="17"/>
  <c r="I63" i="17"/>
  <c r="K63" i="17"/>
  <c r="L61" i="17"/>
  <c r="R61" i="17"/>
  <c r="S61" i="17"/>
  <c r="I61" i="17"/>
  <c r="K61" i="17"/>
  <c r="L59" i="17"/>
  <c r="R59" i="17"/>
  <c r="S59" i="17"/>
  <c r="I59" i="17"/>
  <c r="K59" i="17"/>
  <c r="L57" i="17"/>
  <c r="R57" i="17"/>
  <c r="S57" i="17"/>
  <c r="I57" i="17"/>
  <c r="K57" i="17"/>
  <c r="R54" i="17"/>
  <c r="S54" i="17"/>
  <c r="K54" i="17"/>
  <c r="I54" i="17"/>
  <c r="L54" i="17"/>
  <c r="R52" i="17"/>
  <c r="S52" i="17"/>
  <c r="K52" i="17"/>
  <c r="I52" i="17"/>
  <c r="L52" i="17"/>
  <c r="R50" i="17"/>
  <c r="S50" i="17"/>
  <c r="K50" i="17"/>
  <c r="I50" i="17"/>
  <c r="L50" i="17"/>
  <c r="R46" i="17"/>
  <c r="S46" i="17"/>
  <c r="K46" i="17"/>
  <c r="I46" i="17"/>
  <c r="L46" i="17"/>
  <c r="R56" i="17"/>
  <c r="S56" i="17"/>
  <c r="K56" i="17"/>
  <c r="I56" i="17"/>
  <c r="L56" i="17"/>
  <c r="I20" i="16"/>
  <c r="K20" i="16"/>
  <c r="I22" i="16"/>
  <c r="K22" i="16"/>
  <c r="I23" i="16"/>
  <c r="K23" i="16"/>
  <c r="I25" i="16"/>
  <c r="K25" i="16"/>
  <c r="I24" i="16"/>
  <c r="K24" i="16"/>
  <c r="I26" i="16"/>
  <c r="K26" i="16"/>
  <c r="I19" i="16"/>
  <c r="K19" i="16"/>
  <c r="I21" i="16"/>
  <c r="K21" i="16"/>
  <c r="R18" i="17"/>
  <c r="S18" i="17"/>
  <c r="L18" i="17"/>
  <c r="I18" i="17"/>
  <c r="K18" i="17"/>
  <c r="R20" i="17"/>
  <c r="S20" i="17"/>
  <c r="L20" i="17"/>
  <c r="I20" i="17"/>
  <c r="K20" i="17"/>
  <c r="R21" i="17"/>
  <c r="S21" i="17"/>
  <c r="K21" i="17"/>
  <c r="I21" i="17"/>
  <c r="L21" i="17"/>
  <c r="R23" i="17"/>
  <c r="S23" i="17"/>
  <c r="K23" i="17"/>
  <c r="I23" i="17"/>
  <c r="L23" i="17"/>
  <c r="R22" i="17"/>
  <c r="S22" i="17"/>
  <c r="L22" i="17"/>
  <c r="I22" i="17"/>
  <c r="K22" i="17"/>
  <c r="L24" i="17"/>
  <c r="I24" i="17"/>
  <c r="R24" i="17"/>
  <c r="S24" i="17"/>
  <c r="K24" i="17"/>
  <c r="R17" i="17"/>
  <c r="S17" i="17"/>
  <c r="K17" i="17"/>
  <c r="I17" i="17"/>
  <c r="L17" i="17"/>
  <c r="R19" i="17"/>
  <c r="S19" i="17"/>
  <c r="K19" i="17"/>
  <c r="I19" i="17"/>
  <c r="L19" i="17"/>
  <c r="L136" i="17"/>
  <c r="R136" i="17"/>
  <c r="I136" i="17"/>
  <c r="I138" i="16"/>
  <c r="C8" i="7"/>
  <c r="C5" i="3"/>
  <c r="D8" i="7"/>
  <c r="I5" i="3"/>
  <c r="C14" i="3"/>
  <c r="C4" i="3"/>
  <c r="I14" i="3"/>
  <c r="I4" i="3"/>
  <c r="C16" i="17"/>
  <c r="C18" i="16"/>
  <c r="C12" i="24"/>
  <c r="C21" i="24"/>
  <c r="C133" i="24"/>
  <c r="C10" i="24"/>
  <c r="C25" i="17"/>
  <c r="L16" i="17"/>
  <c r="I16" i="17"/>
  <c r="I25" i="17"/>
  <c r="I137" i="17"/>
  <c r="I15" i="17"/>
  <c r="R16" i="17"/>
  <c r="S16" i="17"/>
  <c r="K16" i="17"/>
  <c r="C27" i="16"/>
  <c r="I18" i="16"/>
  <c r="I27" i="16"/>
  <c r="I139" i="16"/>
  <c r="I16" i="16"/>
  <c r="K18" i="16"/>
  <c r="K7" i="16"/>
  <c r="K27" i="16"/>
  <c r="C139" i="16"/>
  <c r="R25" i="17"/>
  <c r="R137" i="17"/>
  <c r="R15" i="17"/>
  <c r="S15" i="17"/>
  <c r="L25" i="17"/>
  <c r="L137" i="17"/>
  <c r="L15" i="17"/>
  <c r="K7" i="17"/>
  <c r="C137" i="17"/>
  <c r="K25" i="17"/>
  <c r="C15" i="17"/>
  <c r="K137" i="17"/>
  <c r="K15" i="17"/>
  <c r="K139" i="16"/>
  <c r="K16" i="16"/>
  <c r="C16" i="16"/>
  <c r="V134" i="17"/>
  <c r="V130" i="17"/>
  <c r="V133" i="17"/>
  <c r="V129" i="17"/>
  <c r="V126" i="17"/>
  <c r="V122" i="17"/>
  <c r="V118" i="17"/>
  <c r="V125" i="17"/>
  <c r="V121" i="17"/>
  <c r="V116" i="17"/>
  <c r="V112" i="17"/>
  <c r="V108" i="17"/>
  <c r="V104" i="17"/>
  <c r="V100" i="17"/>
  <c r="V117" i="17"/>
  <c r="V113" i="17"/>
  <c r="V109" i="17"/>
  <c r="V105" i="17"/>
  <c r="V101" i="17"/>
  <c r="V97" i="17"/>
  <c r="V93" i="17"/>
  <c r="V89" i="17"/>
  <c r="V85" i="17"/>
  <c r="V81" i="17"/>
  <c r="V96" i="17"/>
  <c r="V92" i="17"/>
  <c r="V88" i="17"/>
  <c r="V84" i="17"/>
  <c r="V80" i="17"/>
  <c r="V77" i="17"/>
  <c r="V73" i="17"/>
  <c r="V69" i="17"/>
  <c r="V65" i="17"/>
  <c r="V61" i="17"/>
  <c r="V57" i="17"/>
  <c r="V53" i="17"/>
  <c r="V49" i="17"/>
  <c r="V45" i="17"/>
  <c r="V41" i="17"/>
  <c r="V37" i="17"/>
  <c r="V74" i="17"/>
  <c r="V70" i="17"/>
  <c r="V66" i="17"/>
  <c r="V62" i="17"/>
  <c r="V58" i="17"/>
  <c r="V54" i="17"/>
  <c r="V50" i="17"/>
  <c r="V46" i="17"/>
  <c r="V42" i="17"/>
  <c r="V38" i="17"/>
  <c r="V35" i="17"/>
  <c r="V31" i="17"/>
  <c r="V27" i="17"/>
  <c r="V22" i="17"/>
  <c r="V18" i="17"/>
  <c r="V34" i="17"/>
  <c r="V30" i="17"/>
  <c r="V26" i="17"/>
  <c r="V21" i="17"/>
  <c r="V17" i="17"/>
  <c r="V132" i="17"/>
  <c r="V135" i="17"/>
  <c r="V131" i="17"/>
  <c r="V127" i="17"/>
  <c r="V124" i="17"/>
  <c r="V120" i="17"/>
  <c r="V128" i="17"/>
  <c r="V123" i="17"/>
  <c r="V119" i="17"/>
  <c r="V114" i="17"/>
  <c r="V110" i="17"/>
  <c r="V106" i="17"/>
  <c r="V102" i="17"/>
  <c r="V98" i="17"/>
  <c r="V115" i="17"/>
  <c r="V111" i="17"/>
  <c r="V107" i="17"/>
  <c r="V103" i="17"/>
  <c r="V99" i="17"/>
  <c r="V95" i="17"/>
  <c r="V91" i="17"/>
  <c r="V87" i="17"/>
  <c r="V83" i="17"/>
  <c r="V79" i="17"/>
  <c r="V94" i="17"/>
  <c r="V86" i="17"/>
  <c r="V78" i="17"/>
  <c r="V71" i="17"/>
  <c r="V63" i="17"/>
  <c r="V55" i="17"/>
  <c r="V47" i="17"/>
  <c r="V39" i="17"/>
  <c r="V72" i="17"/>
  <c r="V64" i="17"/>
  <c r="V56" i="17"/>
  <c r="V48" i="17"/>
  <c r="V40" i="17"/>
  <c r="V33" i="17"/>
  <c r="V24" i="17"/>
  <c r="V16" i="17"/>
  <c r="V28" i="17"/>
  <c r="V19" i="17"/>
  <c r="V90" i="17"/>
  <c r="V82" i="17"/>
  <c r="V75" i="17"/>
  <c r="V67" i="17"/>
  <c r="V59" i="17"/>
  <c r="V51" i="17"/>
  <c r="V43" i="17"/>
  <c r="V76" i="17"/>
  <c r="V68" i="17"/>
  <c r="V60" i="17"/>
  <c r="V52" i="17"/>
  <c r="V44" i="17"/>
  <c r="V36" i="17"/>
  <c r="V29" i="17"/>
  <c r="V20" i="17"/>
  <c r="V32" i="17"/>
  <c r="V23" i="17"/>
  <c r="V25" i="17"/>
  <c r="V136" i="17"/>
  <c r="K5" i="17"/>
  <c r="M66" i="17"/>
  <c r="N66" i="17"/>
  <c r="O66" i="17"/>
  <c r="P66" i="17"/>
  <c r="M74" i="17"/>
  <c r="N74" i="17"/>
  <c r="O74" i="17"/>
  <c r="P74" i="17"/>
  <c r="M92" i="17"/>
  <c r="N92" i="17"/>
  <c r="O92" i="17"/>
  <c r="P92" i="17"/>
  <c r="M96" i="17"/>
  <c r="N96" i="17"/>
  <c r="O96" i="17"/>
  <c r="P96" i="17"/>
  <c r="M64" i="17"/>
  <c r="N64" i="17"/>
  <c r="O64" i="17"/>
  <c r="P64" i="17"/>
  <c r="M72" i="17"/>
  <c r="N72" i="17"/>
  <c r="O72" i="17"/>
  <c r="P72" i="17"/>
  <c r="M128" i="17"/>
  <c r="N128" i="17"/>
  <c r="O128" i="17"/>
  <c r="P128" i="17"/>
  <c r="M123" i="17"/>
  <c r="N123" i="17"/>
  <c r="O123" i="17"/>
  <c r="P123" i="17"/>
  <c r="M132" i="17"/>
  <c r="N132" i="17"/>
  <c r="O132" i="17"/>
  <c r="P132" i="17"/>
  <c r="M120" i="17"/>
  <c r="N120" i="17"/>
  <c r="O120" i="17"/>
  <c r="P120" i="17"/>
  <c r="M115" i="17"/>
  <c r="N115" i="17"/>
  <c r="O115" i="17"/>
  <c r="P115" i="17"/>
  <c r="M107" i="17"/>
  <c r="N107" i="17"/>
  <c r="O107" i="17"/>
  <c r="P107" i="17"/>
  <c r="M101" i="17"/>
  <c r="N101" i="17"/>
  <c r="O101" i="17"/>
  <c r="P101" i="17"/>
  <c r="M89" i="17"/>
  <c r="N89" i="17"/>
  <c r="O89" i="17"/>
  <c r="P89" i="17"/>
  <c r="M88" i="17"/>
  <c r="N88" i="17"/>
  <c r="O88" i="17"/>
  <c r="P88" i="17"/>
  <c r="M73" i="17"/>
  <c r="N73" i="17"/>
  <c r="O73" i="17"/>
  <c r="P73" i="17"/>
  <c r="M57" i="17"/>
  <c r="N57" i="17"/>
  <c r="O57" i="17"/>
  <c r="P57" i="17"/>
  <c r="M41" i="17"/>
  <c r="N41" i="17"/>
  <c r="O41" i="17"/>
  <c r="P41" i="17"/>
  <c r="M50" i="17"/>
  <c r="N50" i="17"/>
  <c r="O50" i="17"/>
  <c r="P50" i="17"/>
  <c r="M31" i="17"/>
  <c r="N31" i="17"/>
  <c r="O31" i="17"/>
  <c r="P31" i="17"/>
  <c r="M134" i="17"/>
  <c r="N134" i="17"/>
  <c r="O134" i="17"/>
  <c r="P134" i="17"/>
  <c r="M126" i="17"/>
  <c r="N126" i="17"/>
  <c r="O126" i="17"/>
  <c r="P126" i="17"/>
  <c r="M116" i="17"/>
  <c r="N116" i="17"/>
  <c r="O116" i="17"/>
  <c r="P116" i="17"/>
  <c r="M108" i="17"/>
  <c r="N108" i="17"/>
  <c r="O108" i="17"/>
  <c r="P108" i="17"/>
  <c r="M95" i="17"/>
  <c r="N95" i="17"/>
  <c r="O95" i="17"/>
  <c r="P95" i="17"/>
  <c r="M79" i="17"/>
  <c r="N79" i="17"/>
  <c r="O79" i="17"/>
  <c r="P79" i="17"/>
  <c r="M75" i="17"/>
  <c r="N75" i="17"/>
  <c r="O75" i="17"/>
  <c r="P75" i="17"/>
  <c r="M59" i="17"/>
  <c r="N59" i="17"/>
  <c r="O59" i="17"/>
  <c r="P59" i="17"/>
  <c r="M43" i="17"/>
  <c r="N43" i="17"/>
  <c r="O43" i="17"/>
  <c r="P43" i="17"/>
  <c r="M48" i="17"/>
  <c r="N48" i="17"/>
  <c r="O48" i="17"/>
  <c r="P48" i="17"/>
  <c r="M26" i="17"/>
  <c r="N26" i="17"/>
  <c r="O26" i="17"/>
  <c r="M124" i="17"/>
  <c r="N124" i="17"/>
  <c r="O124" i="17"/>
  <c r="P124" i="17"/>
  <c r="M118" i="17"/>
  <c r="N118" i="17"/>
  <c r="O118" i="17"/>
  <c r="P118" i="17"/>
  <c r="M111" i="17"/>
  <c r="N111" i="17"/>
  <c r="O111" i="17"/>
  <c r="P111" i="17"/>
  <c r="M93" i="17"/>
  <c r="N93" i="17"/>
  <c r="O93" i="17"/>
  <c r="P93" i="17"/>
  <c r="M84" i="17"/>
  <c r="N84" i="17"/>
  <c r="O84" i="17"/>
  <c r="P84" i="17"/>
  <c r="M69" i="17"/>
  <c r="N69" i="17"/>
  <c r="O69" i="17"/>
  <c r="P69" i="17"/>
  <c r="M53" i="17"/>
  <c r="N53" i="17"/>
  <c r="O53" i="17"/>
  <c r="P53" i="17"/>
  <c r="M37" i="17"/>
  <c r="N37" i="17"/>
  <c r="O37" i="17"/>
  <c r="P37" i="17"/>
  <c r="M46" i="17"/>
  <c r="N46" i="17"/>
  <c r="O46" i="17"/>
  <c r="P46" i="17"/>
  <c r="M35" i="17"/>
  <c r="N35" i="17"/>
  <c r="O35" i="17"/>
  <c r="P35" i="17"/>
  <c r="M34" i="17"/>
  <c r="N34" i="17"/>
  <c r="O34" i="17"/>
  <c r="P34" i="17"/>
  <c r="M130" i="17"/>
  <c r="N130" i="17"/>
  <c r="O130" i="17"/>
  <c r="P130" i="17"/>
  <c r="M102" i="17"/>
  <c r="N102" i="17"/>
  <c r="O102" i="17"/>
  <c r="P102" i="17"/>
  <c r="M112" i="17"/>
  <c r="N112" i="17"/>
  <c r="O112" i="17"/>
  <c r="P112" i="17"/>
  <c r="M106" i="17"/>
  <c r="N106" i="17"/>
  <c r="O106" i="17"/>
  <c r="P106" i="17"/>
  <c r="M91" i="17"/>
  <c r="N91" i="17"/>
  <c r="O91" i="17"/>
  <c r="P91" i="17"/>
  <c r="M90" i="17"/>
  <c r="N90" i="17"/>
  <c r="O90" i="17"/>
  <c r="P90" i="17"/>
  <c r="M71" i="17"/>
  <c r="N71" i="17"/>
  <c r="O71" i="17"/>
  <c r="P71" i="17"/>
  <c r="M55" i="17"/>
  <c r="N55" i="17"/>
  <c r="O55" i="17"/>
  <c r="P55" i="17"/>
  <c r="M39" i="17"/>
  <c r="N39" i="17"/>
  <c r="O39" i="17"/>
  <c r="P39" i="17"/>
  <c r="M52" i="17"/>
  <c r="N52" i="17"/>
  <c r="O52" i="17"/>
  <c r="P52" i="17"/>
  <c r="M29" i="17"/>
  <c r="N29" i="17"/>
  <c r="O29" i="17"/>
  <c r="P29" i="17"/>
  <c r="M33" i="17"/>
  <c r="N33" i="17"/>
  <c r="O33" i="17"/>
  <c r="P33" i="17"/>
  <c r="M28" i="17"/>
  <c r="N28" i="17"/>
  <c r="O28" i="17"/>
  <c r="P28" i="17"/>
  <c r="M77" i="17"/>
  <c r="N77" i="17"/>
  <c r="O77" i="17"/>
  <c r="P77" i="17"/>
  <c r="M45" i="17"/>
  <c r="N45" i="17"/>
  <c r="O45" i="17"/>
  <c r="P45" i="17"/>
  <c r="M38" i="17"/>
  <c r="N38" i="17"/>
  <c r="O38" i="17"/>
  <c r="P38" i="17"/>
  <c r="M122" i="17"/>
  <c r="N122" i="17"/>
  <c r="O122" i="17"/>
  <c r="P122" i="17"/>
  <c r="M109" i="17"/>
  <c r="N109" i="17"/>
  <c r="O109" i="17"/>
  <c r="P109" i="17"/>
  <c r="M83" i="17"/>
  <c r="N83" i="17"/>
  <c r="O83" i="17"/>
  <c r="P83" i="17"/>
  <c r="M63" i="17"/>
  <c r="N63" i="17"/>
  <c r="O63" i="17"/>
  <c r="P63" i="17"/>
  <c r="M47" i="17"/>
  <c r="N47" i="17"/>
  <c r="O47" i="17"/>
  <c r="P47" i="17"/>
  <c r="M44" i="17"/>
  <c r="N44" i="17"/>
  <c r="O44" i="17"/>
  <c r="P44" i="17"/>
  <c r="M36" i="17"/>
  <c r="N36" i="17"/>
  <c r="O36" i="17"/>
  <c r="P36" i="17"/>
  <c r="M62" i="17"/>
  <c r="N62" i="17"/>
  <c r="O62" i="17"/>
  <c r="P62" i="17"/>
  <c r="M70" i="17"/>
  <c r="N70" i="17"/>
  <c r="O70" i="17"/>
  <c r="P70" i="17"/>
  <c r="M78" i="17"/>
  <c r="N78" i="17"/>
  <c r="O78" i="17"/>
  <c r="P78" i="17"/>
  <c r="M94" i="17"/>
  <c r="N94" i="17"/>
  <c r="O94" i="17"/>
  <c r="P94" i="17"/>
  <c r="M127" i="17"/>
  <c r="N127" i="17"/>
  <c r="O127" i="17"/>
  <c r="P127" i="17"/>
  <c r="M68" i="17"/>
  <c r="N68" i="17"/>
  <c r="O68" i="17"/>
  <c r="P68" i="17"/>
  <c r="M76" i="17"/>
  <c r="N76" i="17"/>
  <c r="O76" i="17"/>
  <c r="P76" i="17"/>
  <c r="M121" i="17"/>
  <c r="N121" i="17"/>
  <c r="O121" i="17"/>
  <c r="P121" i="17"/>
  <c r="M125" i="17"/>
  <c r="N125" i="17"/>
  <c r="O125" i="17"/>
  <c r="P125" i="17"/>
  <c r="M129" i="17"/>
  <c r="N129" i="17"/>
  <c r="O129" i="17"/>
  <c r="P129" i="17"/>
  <c r="M100" i="17"/>
  <c r="N100" i="17"/>
  <c r="O100" i="17"/>
  <c r="P100" i="17"/>
  <c r="M110" i="17"/>
  <c r="N110" i="17"/>
  <c r="O110" i="17"/>
  <c r="P110" i="17"/>
  <c r="M104" i="17"/>
  <c r="N104" i="17"/>
  <c r="O104" i="17"/>
  <c r="P104" i="17"/>
  <c r="M97" i="17"/>
  <c r="N97" i="17"/>
  <c r="O97" i="17"/>
  <c r="P97" i="17"/>
  <c r="M81" i="17"/>
  <c r="N81" i="17"/>
  <c r="O81" i="17"/>
  <c r="P81" i="17"/>
  <c r="M80" i="17"/>
  <c r="N80" i="17"/>
  <c r="O80" i="17"/>
  <c r="P80" i="17"/>
  <c r="M65" i="17"/>
  <c r="N65" i="17"/>
  <c r="O65" i="17"/>
  <c r="P65" i="17"/>
  <c r="M49" i="17"/>
  <c r="N49" i="17"/>
  <c r="O49" i="17"/>
  <c r="P49" i="17"/>
  <c r="M58" i="17"/>
  <c r="N58" i="17"/>
  <c r="O58" i="17"/>
  <c r="P58" i="17"/>
  <c r="M42" i="17"/>
  <c r="N42" i="17"/>
  <c r="O42" i="17"/>
  <c r="P42" i="17"/>
  <c r="M30" i="17"/>
  <c r="N30" i="17"/>
  <c r="O30" i="17"/>
  <c r="P30" i="17"/>
  <c r="M131" i="17"/>
  <c r="N131" i="17"/>
  <c r="O131" i="17"/>
  <c r="P131" i="17"/>
  <c r="M98" i="17"/>
  <c r="N98" i="17"/>
  <c r="O98" i="17"/>
  <c r="P98" i="17"/>
  <c r="M113" i="17"/>
  <c r="N113" i="17"/>
  <c r="O113" i="17"/>
  <c r="P113" i="17"/>
  <c r="M99" i="17"/>
  <c r="N99" i="17"/>
  <c r="O99" i="17"/>
  <c r="P99" i="17"/>
  <c r="M87" i="17"/>
  <c r="N87" i="17"/>
  <c r="O87" i="17"/>
  <c r="P87" i="17"/>
  <c r="M86" i="17"/>
  <c r="N86" i="17"/>
  <c r="O86" i="17"/>
  <c r="P86" i="17"/>
  <c r="M67" i="17"/>
  <c r="N67" i="17"/>
  <c r="O67" i="17"/>
  <c r="P67" i="17"/>
  <c r="M51" i="17"/>
  <c r="N51" i="17"/>
  <c r="O51" i="17"/>
  <c r="P51" i="17"/>
  <c r="M56" i="17"/>
  <c r="N56" i="17"/>
  <c r="O56" i="17"/>
  <c r="P56" i="17"/>
  <c r="M40" i="17"/>
  <c r="N40" i="17"/>
  <c r="O40" i="17"/>
  <c r="P40" i="17"/>
  <c r="M133" i="17"/>
  <c r="N133" i="17"/>
  <c r="O133" i="17"/>
  <c r="P133" i="17"/>
  <c r="M119" i="17"/>
  <c r="N119" i="17"/>
  <c r="O119" i="17"/>
  <c r="P119" i="17"/>
  <c r="M114" i="17"/>
  <c r="N114" i="17"/>
  <c r="O114" i="17"/>
  <c r="P114" i="17"/>
  <c r="M105" i="17"/>
  <c r="N105" i="17"/>
  <c r="O105" i="17"/>
  <c r="P105" i="17"/>
  <c r="M85" i="17"/>
  <c r="N85" i="17"/>
  <c r="O85" i="17"/>
  <c r="P85" i="17"/>
  <c r="M61" i="17"/>
  <c r="N61" i="17"/>
  <c r="O61" i="17"/>
  <c r="P61" i="17"/>
  <c r="M54" i="17"/>
  <c r="N54" i="17"/>
  <c r="O54" i="17"/>
  <c r="P54" i="17"/>
  <c r="M27" i="17"/>
  <c r="N27" i="17"/>
  <c r="O27" i="17"/>
  <c r="P27" i="17"/>
  <c r="M135" i="17"/>
  <c r="N135" i="17"/>
  <c r="O135" i="17"/>
  <c r="P135" i="17"/>
  <c r="M117" i="17"/>
  <c r="N117" i="17"/>
  <c r="O117" i="17"/>
  <c r="P117" i="17"/>
  <c r="M103" i="17"/>
  <c r="N103" i="17"/>
  <c r="O103" i="17"/>
  <c r="P103" i="17"/>
  <c r="M82" i="17"/>
  <c r="N82" i="17"/>
  <c r="O82" i="17"/>
  <c r="P82" i="17"/>
  <c r="M60" i="17"/>
  <c r="N60" i="17"/>
  <c r="O60" i="17"/>
  <c r="P60" i="17"/>
  <c r="M32" i="17"/>
  <c r="N32" i="17"/>
  <c r="O32" i="17"/>
  <c r="P32" i="17"/>
  <c r="M19" i="17"/>
  <c r="N19" i="17"/>
  <c r="O19" i="17"/>
  <c r="P19" i="17"/>
  <c r="M24" i="17"/>
  <c r="N24" i="17"/>
  <c r="O24" i="17"/>
  <c r="P24" i="17"/>
  <c r="M23" i="17"/>
  <c r="N23" i="17"/>
  <c r="O23" i="17"/>
  <c r="P23" i="17"/>
  <c r="M21" i="17"/>
  <c r="N21" i="17"/>
  <c r="O21" i="17"/>
  <c r="P21" i="17"/>
  <c r="M17" i="17"/>
  <c r="N17" i="17"/>
  <c r="O17" i="17"/>
  <c r="P17" i="17"/>
  <c r="M22" i="17"/>
  <c r="N22" i="17"/>
  <c r="O22" i="17"/>
  <c r="P22" i="17"/>
  <c r="M20" i="17"/>
  <c r="N20" i="17"/>
  <c r="O20" i="17"/>
  <c r="P20" i="17"/>
  <c r="M18" i="17"/>
  <c r="N18" i="17"/>
  <c r="O18" i="17"/>
  <c r="P18" i="17"/>
  <c r="M16" i="17"/>
  <c r="N16" i="17"/>
  <c r="O16" i="17"/>
  <c r="K5" i="16"/>
  <c r="L29" i="16"/>
  <c r="L91" i="16"/>
  <c r="L78" i="16"/>
  <c r="L25" i="16"/>
  <c r="L49" i="16"/>
  <c r="L124" i="16"/>
  <c r="L42" i="16"/>
  <c r="L127" i="16"/>
  <c r="L31" i="16"/>
  <c r="L88" i="16"/>
  <c r="L21" i="16"/>
  <c r="L109" i="16"/>
  <c r="L70" i="16"/>
  <c r="L22" i="16"/>
  <c r="L45" i="16"/>
  <c r="M45" i="16"/>
  <c r="L63" i="16"/>
  <c r="M63" i="16"/>
  <c r="L106" i="16"/>
  <c r="L81" i="16"/>
  <c r="L77" i="16"/>
  <c r="M77" i="16"/>
  <c r="L134" i="16"/>
  <c r="M134" i="16"/>
  <c r="L95" i="16"/>
  <c r="L60" i="16"/>
  <c r="L113" i="16"/>
  <c r="M113" i="16"/>
  <c r="L96" i="16"/>
  <c r="M96" i="16"/>
  <c r="M109" i="16"/>
  <c r="M70" i="16"/>
  <c r="M88" i="16"/>
  <c r="M127" i="16"/>
  <c r="M106" i="16"/>
  <c r="M124" i="16"/>
  <c r="M81" i="16"/>
  <c r="M25" i="16"/>
  <c r="M22" i="16"/>
  <c r="M91" i="16"/>
  <c r="S91" i="16"/>
  <c r="T91" i="16"/>
  <c r="M21" i="16"/>
  <c r="M31" i="16"/>
  <c r="M95" i="16"/>
  <c r="M42" i="16"/>
  <c r="M60" i="16"/>
  <c r="M49" i="16"/>
  <c r="M78" i="16"/>
  <c r="M29" i="16"/>
  <c r="Q29" i="16"/>
  <c r="R29" i="16"/>
  <c r="T20" i="17"/>
  <c r="U20" i="17"/>
  <c r="Q20" i="17"/>
  <c r="T17" i="17"/>
  <c r="U17" i="17"/>
  <c r="Q17" i="17"/>
  <c r="T23" i="17"/>
  <c r="U23" i="17"/>
  <c r="Q23" i="17"/>
  <c r="T19" i="17"/>
  <c r="U19" i="17"/>
  <c r="Q19" i="17"/>
  <c r="T60" i="17"/>
  <c r="U60" i="17"/>
  <c r="Q60" i="17"/>
  <c r="T103" i="17"/>
  <c r="U103" i="17"/>
  <c r="Q103" i="17"/>
  <c r="T135" i="17"/>
  <c r="U135" i="17"/>
  <c r="Q135" i="17"/>
  <c r="T54" i="17"/>
  <c r="U54" i="17"/>
  <c r="Q54" i="17"/>
  <c r="T85" i="17"/>
  <c r="U85" i="17"/>
  <c r="Q85" i="17"/>
  <c r="T114" i="17"/>
  <c r="U114" i="17"/>
  <c r="Q114" i="17"/>
  <c r="T133" i="17"/>
  <c r="U133" i="17"/>
  <c r="Q133" i="17"/>
  <c r="T56" i="17"/>
  <c r="U56" i="17"/>
  <c r="Q56" i="17"/>
  <c r="T67" i="17"/>
  <c r="U67" i="17"/>
  <c r="Q67" i="17"/>
  <c r="T87" i="17"/>
  <c r="U87" i="17"/>
  <c r="Q87" i="17"/>
  <c r="T113" i="17"/>
  <c r="U113" i="17"/>
  <c r="Q113" i="17"/>
  <c r="T131" i="17"/>
  <c r="U131" i="17"/>
  <c r="Q131" i="17"/>
  <c r="T42" i="17"/>
  <c r="U42" i="17"/>
  <c r="Q42" i="17"/>
  <c r="T49" i="17"/>
  <c r="U49" i="17"/>
  <c r="Q49" i="17"/>
  <c r="T80" i="17"/>
  <c r="U80" i="17"/>
  <c r="Q80" i="17"/>
  <c r="T97" i="17"/>
  <c r="U97" i="17"/>
  <c r="Q97" i="17"/>
  <c r="T110" i="17"/>
  <c r="U110" i="17"/>
  <c r="Q110" i="17"/>
  <c r="T129" i="17"/>
  <c r="U129" i="17"/>
  <c r="Q129" i="17"/>
  <c r="T121" i="17"/>
  <c r="U121" i="17"/>
  <c r="Q121" i="17"/>
  <c r="T68" i="17"/>
  <c r="U68" i="17"/>
  <c r="Q68" i="17"/>
  <c r="T94" i="17"/>
  <c r="U94" i="17"/>
  <c r="Q94" i="17"/>
  <c r="T70" i="17"/>
  <c r="U70" i="17"/>
  <c r="Q70" i="17"/>
  <c r="T36" i="17"/>
  <c r="U36" i="17"/>
  <c r="Q36" i="17"/>
  <c r="T47" i="17"/>
  <c r="U47" i="17"/>
  <c r="Q47" i="17"/>
  <c r="T83" i="17"/>
  <c r="U83" i="17"/>
  <c r="Q83" i="17"/>
  <c r="T122" i="17"/>
  <c r="U122" i="17"/>
  <c r="Q122" i="17"/>
  <c r="T45" i="17"/>
  <c r="U45" i="17"/>
  <c r="Q45" i="17"/>
  <c r="T28" i="17"/>
  <c r="U28" i="17"/>
  <c r="Q28" i="17"/>
  <c r="T29" i="17"/>
  <c r="U29" i="17"/>
  <c r="Q29" i="17"/>
  <c r="T39" i="17"/>
  <c r="U39" i="17"/>
  <c r="Q39" i="17"/>
  <c r="T71" i="17"/>
  <c r="U71" i="17"/>
  <c r="Q71" i="17"/>
  <c r="T91" i="17"/>
  <c r="U91" i="17"/>
  <c r="Q91" i="17"/>
  <c r="T112" i="17"/>
  <c r="U112" i="17"/>
  <c r="Q112" i="17"/>
  <c r="T130" i="17"/>
  <c r="U130" i="17"/>
  <c r="Q130" i="17"/>
  <c r="T35" i="17"/>
  <c r="U35" i="17"/>
  <c r="Q35" i="17"/>
  <c r="T37" i="17"/>
  <c r="U37" i="17"/>
  <c r="Q37" i="17"/>
  <c r="T69" i="17"/>
  <c r="U69" i="17"/>
  <c r="Q69" i="17"/>
  <c r="T93" i="17"/>
  <c r="U93" i="17"/>
  <c r="Q93" i="17"/>
  <c r="T118" i="17"/>
  <c r="U118" i="17"/>
  <c r="Q118" i="17"/>
  <c r="T43" i="17"/>
  <c r="U43" i="17"/>
  <c r="Q43" i="17"/>
  <c r="T75" i="17"/>
  <c r="U75" i="17"/>
  <c r="Q75" i="17"/>
  <c r="T95" i="17"/>
  <c r="U95" i="17"/>
  <c r="Q95" i="17"/>
  <c r="T116" i="17"/>
  <c r="U116" i="17"/>
  <c r="Q116" i="17"/>
  <c r="T134" i="17"/>
  <c r="U134" i="17"/>
  <c r="Q134" i="17"/>
  <c r="T50" i="17"/>
  <c r="U50" i="17"/>
  <c r="Q50" i="17"/>
  <c r="T57" i="17"/>
  <c r="U57" i="17"/>
  <c r="Q57" i="17"/>
  <c r="T88" i="17"/>
  <c r="U88" i="17"/>
  <c r="Q88" i="17"/>
  <c r="T101" i="17"/>
  <c r="U101" i="17"/>
  <c r="Q101" i="17"/>
  <c r="T115" i="17"/>
  <c r="U115" i="17"/>
  <c r="Q115" i="17"/>
  <c r="T132" i="17"/>
  <c r="U132" i="17"/>
  <c r="Q132" i="17"/>
  <c r="T128" i="17"/>
  <c r="U128" i="17"/>
  <c r="Q128" i="17"/>
  <c r="T64" i="17"/>
  <c r="U64" i="17"/>
  <c r="Q64" i="17"/>
  <c r="T92" i="17"/>
  <c r="U92" i="17"/>
  <c r="Q92" i="17"/>
  <c r="T66" i="17"/>
  <c r="U66" i="17"/>
  <c r="Q66" i="17"/>
  <c r="T18" i="17"/>
  <c r="U18" i="17"/>
  <c r="Q18" i="17"/>
  <c r="T22" i="17"/>
  <c r="U22" i="17"/>
  <c r="Q22" i="17"/>
  <c r="T21" i="17"/>
  <c r="U21" i="17"/>
  <c r="Q21" i="17"/>
  <c r="T24" i="17"/>
  <c r="U24" i="17"/>
  <c r="Q24" i="17"/>
  <c r="T32" i="17"/>
  <c r="U32" i="17"/>
  <c r="Q32" i="17"/>
  <c r="T82" i="17"/>
  <c r="U82" i="17"/>
  <c r="Q82" i="17"/>
  <c r="T117" i="17"/>
  <c r="U117" i="17"/>
  <c r="Q117" i="17"/>
  <c r="T27" i="17"/>
  <c r="U27" i="17"/>
  <c r="Q27" i="17"/>
  <c r="T61" i="17"/>
  <c r="U61" i="17"/>
  <c r="Q61" i="17"/>
  <c r="T105" i="17"/>
  <c r="U105" i="17"/>
  <c r="Q105" i="17"/>
  <c r="T119" i="17"/>
  <c r="U119" i="17"/>
  <c r="Q119" i="17"/>
  <c r="T40" i="17"/>
  <c r="U40" i="17"/>
  <c r="Q40" i="17"/>
  <c r="T51" i="17"/>
  <c r="U51" i="17"/>
  <c r="Q51" i="17"/>
  <c r="T86" i="17"/>
  <c r="U86" i="17"/>
  <c r="Q86" i="17"/>
  <c r="T99" i="17"/>
  <c r="U99" i="17"/>
  <c r="Q99" i="17"/>
  <c r="T98" i="17"/>
  <c r="U98" i="17"/>
  <c r="Q98" i="17"/>
  <c r="T30" i="17"/>
  <c r="U30" i="17"/>
  <c r="Q30" i="17"/>
  <c r="T58" i="17"/>
  <c r="U58" i="17"/>
  <c r="Q58" i="17"/>
  <c r="T65" i="17"/>
  <c r="U65" i="17"/>
  <c r="Q65" i="17"/>
  <c r="T81" i="17"/>
  <c r="U81" i="17"/>
  <c r="Q81" i="17"/>
  <c r="T104" i="17"/>
  <c r="U104" i="17"/>
  <c r="Q104" i="17"/>
  <c r="T100" i="17"/>
  <c r="U100" i="17"/>
  <c r="Q100" i="17"/>
  <c r="T125" i="17"/>
  <c r="U125" i="17"/>
  <c r="Q125" i="17"/>
  <c r="T76" i="17"/>
  <c r="U76" i="17"/>
  <c r="Q76" i="17"/>
  <c r="T127" i="17"/>
  <c r="U127" i="17"/>
  <c r="Q127" i="17"/>
  <c r="T78" i="17"/>
  <c r="U78" i="17"/>
  <c r="Q78" i="17"/>
  <c r="T62" i="17"/>
  <c r="U62" i="17"/>
  <c r="Q62" i="17"/>
  <c r="T44" i="17"/>
  <c r="U44" i="17"/>
  <c r="Q44" i="17"/>
  <c r="T63" i="17"/>
  <c r="U63" i="17"/>
  <c r="Q63" i="17"/>
  <c r="T109" i="17"/>
  <c r="U109" i="17"/>
  <c r="Q109" i="17"/>
  <c r="T38" i="17"/>
  <c r="U38" i="17"/>
  <c r="Q38" i="17"/>
  <c r="T77" i="17"/>
  <c r="U77" i="17"/>
  <c r="Q77" i="17"/>
  <c r="T33" i="17"/>
  <c r="U33" i="17"/>
  <c r="Q33" i="17"/>
  <c r="T52" i="17"/>
  <c r="U52" i="17"/>
  <c r="Q52" i="17"/>
  <c r="T55" i="17"/>
  <c r="U55" i="17"/>
  <c r="Q55" i="17"/>
  <c r="T90" i="17"/>
  <c r="U90" i="17"/>
  <c r="Q90" i="17"/>
  <c r="T106" i="17"/>
  <c r="U106" i="17"/>
  <c r="Q106" i="17"/>
  <c r="T102" i="17"/>
  <c r="U102" i="17"/>
  <c r="Q102" i="17"/>
  <c r="T34" i="17"/>
  <c r="U34" i="17"/>
  <c r="Q34" i="17"/>
  <c r="T46" i="17"/>
  <c r="U46" i="17"/>
  <c r="Q46" i="17"/>
  <c r="T53" i="17"/>
  <c r="U53" i="17"/>
  <c r="Q53" i="17"/>
  <c r="T84" i="17"/>
  <c r="U84" i="17"/>
  <c r="Q84" i="17"/>
  <c r="T111" i="17"/>
  <c r="U111" i="17"/>
  <c r="Q111" i="17"/>
  <c r="T124" i="17"/>
  <c r="U124" i="17"/>
  <c r="Q124" i="17"/>
  <c r="T48" i="17"/>
  <c r="U48" i="17"/>
  <c r="Q48" i="17"/>
  <c r="T59" i="17"/>
  <c r="U59" i="17"/>
  <c r="Q59" i="17"/>
  <c r="T79" i="17"/>
  <c r="U79" i="17"/>
  <c r="Q79" i="17"/>
  <c r="T108" i="17"/>
  <c r="U108" i="17"/>
  <c r="Q108" i="17"/>
  <c r="T126" i="17"/>
  <c r="U126" i="17"/>
  <c r="Q126" i="17"/>
  <c r="T31" i="17"/>
  <c r="U31" i="17"/>
  <c r="Q31" i="17"/>
  <c r="T41" i="17"/>
  <c r="U41" i="17"/>
  <c r="Q41" i="17"/>
  <c r="T73" i="17"/>
  <c r="U73" i="17"/>
  <c r="Q73" i="17"/>
  <c r="T89" i="17"/>
  <c r="U89" i="17"/>
  <c r="Q89" i="17"/>
  <c r="T107" i="17"/>
  <c r="U107" i="17"/>
  <c r="Q107" i="17"/>
  <c r="T120" i="17"/>
  <c r="U120" i="17"/>
  <c r="Q120" i="17"/>
  <c r="T123" i="17"/>
  <c r="U123" i="17"/>
  <c r="Q123" i="17"/>
  <c r="T72" i="17"/>
  <c r="U72" i="17"/>
  <c r="Q72" i="17"/>
  <c r="T96" i="17"/>
  <c r="U96" i="17"/>
  <c r="Q96" i="17"/>
  <c r="T74" i="17"/>
  <c r="U74" i="17"/>
  <c r="Q74" i="17"/>
  <c r="L35" i="16"/>
  <c r="L36" i="16"/>
  <c r="L61" i="16"/>
  <c r="L93" i="16"/>
  <c r="L125" i="16"/>
  <c r="L38" i="16"/>
  <c r="L102" i="16"/>
  <c r="L56" i="16"/>
  <c r="L120" i="16"/>
  <c r="L47" i="16"/>
  <c r="L79" i="16"/>
  <c r="L111" i="16"/>
  <c r="L23" i="16"/>
  <c r="L74" i="16"/>
  <c r="L28" i="16"/>
  <c r="L92" i="16"/>
  <c r="L33" i="16"/>
  <c r="L65" i="16"/>
  <c r="L97" i="16"/>
  <c r="L129" i="16"/>
  <c r="L46" i="16"/>
  <c r="L110" i="16"/>
  <c r="L64" i="16"/>
  <c r="L128" i="16"/>
  <c r="L59" i="16"/>
  <c r="L123" i="16"/>
  <c r="L130" i="16"/>
  <c r="L37" i="16"/>
  <c r="L53" i="16"/>
  <c r="L69" i="16"/>
  <c r="L85" i="16"/>
  <c r="L101" i="16"/>
  <c r="L117" i="16"/>
  <c r="L133" i="16"/>
  <c r="L30" i="16"/>
  <c r="L54" i="16"/>
  <c r="L86" i="16"/>
  <c r="L118" i="16"/>
  <c r="L40" i="16"/>
  <c r="L72" i="16"/>
  <c r="L104" i="16"/>
  <c r="L136" i="16"/>
  <c r="L39" i="16"/>
  <c r="L55" i="16"/>
  <c r="L71" i="16"/>
  <c r="L87" i="16"/>
  <c r="L103" i="16"/>
  <c r="L119" i="16"/>
  <c r="L135" i="16"/>
  <c r="L32" i="16"/>
  <c r="L58" i="16"/>
  <c r="L90" i="16"/>
  <c r="L122" i="16"/>
  <c r="L44" i="16"/>
  <c r="L76" i="16"/>
  <c r="L108" i="16"/>
  <c r="L20" i="16"/>
  <c r="L41" i="16"/>
  <c r="L57" i="16"/>
  <c r="L73" i="16"/>
  <c r="L89" i="16"/>
  <c r="L105" i="16"/>
  <c r="L121" i="16"/>
  <c r="L137" i="16"/>
  <c r="L34" i="16"/>
  <c r="L62" i="16"/>
  <c r="L94" i="16"/>
  <c r="L126" i="16"/>
  <c r="L48" i="16"/>
  <c r="L80" i="16"/>
  <c r="L112" i="16"/>
  <c r="L24" i="16"/>
  <c r="L43" i="16"/>
  <c r="L75" i="16"/>
  <c r="L107" i="16"/>
  <c r="L19" i="16"/>
  <c r="L66" i="16"/>
  <c r="L84" i="16"/>
  <c r="L98" i="16"/>
  <c r="L52" i="16"/>
  <c r="L116" i="16"/>
  <c r="P91" i="16"/>
  <c r="S29" i="16"/>
  <c r="T29" i="16"/>
  <c r="P29" i="16"/>
  <c r="P26" i="17"/>
  <c r="Q26" i="17"/>
  <c r="V137" i="17"/>
  <c r="V15" i="17"/>
  <c r="W14" i="17"/>
  <c r="S109" i="16"/>
  <c r="T109" i="16"/>
  <c r="P109" i="16"/>
  <c r="Q109" i="16"/>
  <c r="R109" i="16"/>
  <c r="S21" i="16"/>
  <c r="T21" i="16"/>
  <c r="P21" i="16"/>
  <c r="Q21" i="16"/>
  <c r="R21" i="16"/>
  <c r="S70" i="16"/>
  <c r="P70" i="16"/>
  <c r="Q70" i="16"/>
  <c r="R70" i="16"/>
  <c r="S88" i="16"/>
  <c r="Q88" i="16"/>
  <c r="R88" i="16"/>
  <c r="P88" i="16"/>
  <c r="S31" i="16"/>
  <c r="T31" i="16"/>
  <c r="P31" i="16"/>
  <c r="Q31" i="16"/>
  <c r="R31" i="16"/>
  <c r="S95" i="16"/>
  <c r="T95" i="16"/>
  <c r="P95" i="16"/>
  <c r="Q95" i="16"/>
  <c r="R95" i="16"/>
  <c r="S127" i="16"/>
  <c r="T127" i="16"/>
  <c r="P127" i="16"/>
  <c r="Q127" i="16"/>
  <c r="R127" i="16"/>
  <c r="S42" i="16"/>
  <c r="P42" i="16"/>
  <c r="Q42" i="16"/>
  <c r="R42" i="16"/>
  <c r="S106" i="16"/>
  <c r="T106" i="16"/>
  <c r="Q106" i="16"/>
  <c r="R106" i="16"/>
  <c r="P106" i="16"/>
  <c r="S60" i="16"/>
  <c r="T60" i="16"/>
  <c r="P60" i="16"/>
  <c r="Q60" i="16"/>
  <c r="R60" i="16"/>
  <c r="S124" i="16"/>
  <c r="T124" i="16"/>
  <c r="Q124" i="16"/>
  <c r="R124" i="16"/>
  <c r="P124" i="16"/>
  <c r="S49" i="16"/>
  <c r="T49" i="16"/>
  <c r="P49" i="16"/>
  <c r="Q49" i="16"/>
  <c r="R49" i="16"/>
  <c r="S81" i="16"/>
  <c r="T81" i="16"/>
  <c r="P81" i="16"/>
  <c r="Q81" i="16"/>
  <c r="R81" i="16"/>
  <c r="S25" i="16"/>
  <c r="T25" i="16"/>
  <c r="P25" i="16"/>
  <c r="Q25" i="16"/>
  <c r="R25" i="16"/>
  <c r="S78" i="16"/>
  <c r="T78" i="16"/>
  <c r="Q78" i="16"/>
  <c r="R78" i="16"/>
  <c r="P78" i="16"/>
  <c r="S22" i="16"/>
  <c r="T22" i="16"/>
  <c r="Q22" i="16"/>
  <c r="R22" i="16"/>
  <c r="P22" i="16"/>
  <c r="L51" i="16"/>
  <c r="L67" i="16"/>
  <c r="L83" i="16"/>
  <c r="L99" i="16"/>
  <c r="L115" i="16"/>
  <c r="L131" i="16"/>
  <c r="L18" i="16"/>
  <c r="L50" i="16"/>
  <c r="L82" i="16"/>
  <c r="L114" i="16"/>
  <c r="L26" i="16"/>
  <c r="L68" i="16"/>
  <c r="L100" i="16"/>
  <c r="L132" i="16"/>
  <c r="P16" i="17"/>
  <c r="Q16" i="17"/>
  <c r="P96" i="16"/>
  <c r="S96" i="16"/>
  <c r="T96" i="16"/>
  <c r="Q96" i="16"/>
  <c r="R96" i="16"/>
  <c r="Q113" i="16"/>
  <c r="R113" i="16"/>
  <c r="V113" i="16"/>
  <c r="S113" i="16"/>
  <c r="T113" i="16"/>
  <c r="P113" i="16"/>
  <c r="Q77" i="16"/>
  <c r="R77" i="16"/>
  <c r="S77" i="16"/>
  <c r="T77" i="16"/>
  <c r="U77" i="16"/>
  <c r="J71" i="24"/>
  <c r="K71" i="24"/>
  <c r="P77" i="16"/>
  <c r="P45" i="16"/>
  <c r="Q45" i="16"/>
  <c r="R45" i="16"/>
  <c r="S45" i="16"/>
  <c r="T45" i="16"/>
  <c r="V45" i="16"/>
  <c r="P63" i="16"/>
  <c r="Q63" i="16"/>
  <c r="R63" i="16"/>
  <c r="S63" i="16"/>
  <c r="T63" i="16"/>
  <c r="P134" i="16"/>
  <c r="S134" i="16"/>
  <c r="T134" i="16"/>
  <c r="Q134" i="16"/>
  <c r="R134" i="16"/>
  <c r="U134" i="16"/>
  <c r="J128" i="24"/>
  <c r="K128" i="24"/>
  <c r="Q91" i="16"/>
  <c r="R91" i="16"/>
  <c r="U91" i="16"/>
  <c r="J85" i="24"/>
  <c r="K85" i="24"/>
  <c r="U96" i="16"/>
  <c r="J90" i="24"/>
  <c r="K90" i="24"/>
  <c r="U22" i="16"/>
  <c r="J16" i="24"/>
  <c r="K16" i="24"/>
  <c r="U106" i="16"/>
  <c r="J100" i="24"/>
  <c r="K100" i="24"/>
  <c r="M100" i="16"/>
  <c r="S100" i="16"/>
  <c r="T100" i="16"/>
  <c r="M26" i="16"/>
  <c r="Q26" i="16"/>
  <c r="R26" i="16"/>
  <c r="M82" i="16"/>
  <c r="S82" i="16"/>
  <c r="T82" i="16"/>
  <c r="M18" i="16"/>
  <c r="P18" i="16"/>
  <c r="L27" i="16"/>
  <c r="M115" i="16"/>
  <c r="M83" i="16"/>
  <c r="M51" i="16"/>
  <c r="S51" i="16"/>
  <c r="V25" i="16"/>
  <c r="U25" i="16"/>
  <c r="J19" i="24"/>
  <c r="K19" i="24"/>
  <c r="V49" i="16"/>
  <c r="U49" i="16"/>
  <c r="J43" i="24"/>
  <c r="K43" i="24"/>
  <c r="V127" i="16"/>
  <c r="U127" i="16"/>
  <c r="J121" i="24"/>
  <c r="K121" i="24"/>
  <c r="V31" i="16"/>
  <c r="U31" i="16"/>
  <c r="J25" i="24"/>
  <c r="K25" i="24"/>
  <c r="V21" i="16"/>
  <c r="U21" i="16"/>
  <c r="J15" i="24"/>
  <c r="K15" i="24"/>
  <c r="V109" i="16"/>
  <c r="U109" i="16"/>
  <c r="J103" i="24"/>
  <c r="K103" i="24"/>
  <c r="M52" i="16"/>
  <c r="M84" i="16"/>
  <c r="M19" i="16"/>
  <c r="S19" i="16"/>
  <c r="T19" i="16"/>
  <c r="M75" i="16"/>
  <c r="S75" i="16"/>
  <c r="T75" i="16"/>
  <c r="M24" i="16"/>
  <c r="Q24" i="16"/>
  <c r="R24" i="16"/>
  <c r="M80" i="16"/>
  <c r="P80" i="16"/>
  <c r="M126" i="16"/>
  <c r="M62" i="16"/>
  <c r="P62" i="16"/>
  <c r="M137" i="16"/>
  <c r="M105" i="16"/>
  <c r="M73" i="16"/>
  <c r="M41" i="16"/>
  <c r="P41" i="16"/>
  <c r="M108" i="16"/>
  <c r="Q108" i="16"/>
  <c r="R108" i="16"/>
  <c r="M44" i="16"/>
  <c r="S44" i="16"/>
  <c r="T44" i="16"/>
  <c r="M90" i="16"/>
  <c r="S90" i="16"/>
  <c r="T90" i="16"/>
  <c r="M32" i="16"/>
  <c r="S32" i="16"/>
  <c r="T32" i="16"/>
  <c r="M119" i="16"/>
  <c r="S119" i="16"/>
  <c r="T119" i="16"/>
  <c r="M87" i="16"/>
  <c r="S87" i="16"/>
  <c r="T87" i="16"/>
  <c r="M55" i="16"/>
  <c r="S55" i="16"/>
  <c r="T55" i="16"/>
  <c r="M136" i="16"/>
  <c r="Q136" i="16"/>
  <c r="R136" i="16"/>
  <c r="M72" i="16"/>
  <c r="M118" i="16"/>
  <c r="S118" i="16"/>
  <c r="T118" i="16"/>
  <c r="M54" i="16"/>
  <c r="M133" i="16"/>
  <c r="P133" i="16"/>
  <c r="M101" i="16"/>
  <c r="S101" i="16"/>
  <c r="M69" i="16"/>
  <c r="S69" i="16"/>
  <c r="T69" i="16"/>
  <c r="M37" i="16"/>
  <c r="S37" i="16"/>
  <c r="T37" i="16"/>
  <c r="M123" i="16"/>
  <c r="S123" i="16"/>
  <c r="T123" i="16"/>
  <c r="M128" i="16"/>
  <c r="M110" i="16"/>
  <c r="M129" i="16"/>
  <c r="M65" i="16"/>
  <c r="P65" i="16"/>
  <c r="M92" i="16"/>
  <c r="M74" i="16"/>
  <c r="M111" i="16"/>
  <c r="M47" i="16"/>
  <c r="P47" i="16"/>
  <c r="M56" i="16"/>
  <c r="M38" i="16"/>
  <c r="M93" i="16"/>
  <c r="M36" i="16"/>
  <c r="M132" i="16"/>
  <c r="M68" i="16"/>
  <c r="M114" i="16"/>
  <c r="M50" i="16"/>
  <c r="S50" i="16"/>
  <c r="T50" i="16"/>
  <c r="M131" i="16"/>
  <c r="M99" i="16"/>
  <c r="M67" i="16"/>
  <c r="U78" i="16"/>
  <c r="J72" i="24"/>
  <c r="K72" i="24"/>
  <c r="V81" i="16"/>
  <c r="U81" i="16"/>
  <c r="J75" i="24"/>
  <c r="K75" i="24"/>
  <c r="U124" i="16"/>
  <c r="J118" i="24"/>
  <c r="K118" i="24"/>
  <c r="V60" i="16"/>
  <c r="U60" i="16"/>
  <c r="J54" i="24"/>
  <c r="K54" i="24"/>
  <c r="V95" i="16"/>
  <c r="U95" i="16"/>
  <c r="J89" i="24"/>
  <c r="K89" i="24"/>
  <c r="V63" i="16"/>
  <c r="U63" i="16"/>
  <c r="J57" i="24"/>
  <c r="K57" i="24"/>
  <c r="V77" i="16"/>
  <c r="V29" i="16"/>
  <c r="U29" i="16"/>
  <c r="J23" i="24"/>
  <c r="K23" i="24"/>
  <c r="M116" i="16"/>
  <c r="M98" i="16"/>
  <c r="M66" i="16"/>
  <c r="M107" i="16"/>
  <c r="M43" i="16"/>
  <c r="M112" i="16"/>
  <c r="M48" i="16"/>
  <c r="M94" i="16"/>
  <c r="M34" i="16"/>
  <c r="M121" i="16"/>
  <c r="M89" i="16"/>
  <c r="M57" i="16"/>
  <c r="M20" i="16"/>
  <c r="M76" i="16"/>
  <c r="M122" i="16"/>
  <c r="M58" i="16"/>
  <c r="M135" i="16"/>
  <c r="M103" i="16"/>
  <c r="M71" i="16"/>
  <c r="M39" i="16"/>
  <c r="M104" i="16"/>
  <c r="M40" i="16"/>
  <c r="M86" i="16"/>
  <c r="M30" i="16"/>
  <c r="M117" i="16"/>
  <c r="M85" i="16"/>
  <c r="M53" i="16"/>
  <c r="M130" i="16"/>
  <c r="M59" i="16"/>
  <c r="M64" i="16"/>
  <c r="M46" i="16"/>
  <c r="M97" i="16"/>
  <c r="M33" i="16"/>
  <c r="M28" i="16"/>
  <c r="L138" i="16"/>
  <c r="M23" i="16"/>
  <c r="M79" i="16"/>
  <c r="M120" i="16"/>
  <c r="M102" i="16"/>
  <c r="M125" i="16"/>
  <c r="M61" i="16"/>
  <c r="M35" i="16"/>
  <c r="Q101" i="16"/>
  <c r="R101" i="16"/>
  <c r="P37" i="16"/>
  <c r="Q19" i="16"/>
  <c r="P52" i="16"/>
  <c r="Q52" i="16"/>
  <c r="R52" i="16"/>
  <c r="S24" i="16"/>
  <c r="T24" i="16"/>
  <c r="V24" i="16"/>
  <c r="S80" i="16"/>
  <c r="T80" i="16"/>
  <c r="S108" i="16"/>
  <c r="T108" i="16"/>
  <c r="V108" i="16"/>
  <c r="P44" i="16"/>
  <c r="Q44" i="16"/>
  <c r="R44" i="16"/>
  <c r="Q90" i="16"/>
  <c r="P90" i="16"/>
  <c r="P119" i="16"/>
  <c r="Q119" i="16"/>
  <c r="P87" i="16"/>
  <c r="Q87" i="16"/>
  <c r="R87" i="16"/>
  <c r="P55" i="16"/>
  <c r="Q55" i="16"/>
  <c r="Q118" i="16"/>
  <c r="R118" i="16"/>
  <c r="P118" i="16"/>
  <c r="P69" i="16"/>
  <c r="Q69" i="16"/>
  <c r="R69" i="16"/>
  <c r="S110" i="16"/>
  <c r="T110" i="16"/>
  <c r="P110" i="16"/>
  <c r="S129" i="16"/>
  <c r="Q129" i="16"/>
  <c r="R129" i="16"/>
  <c r="Q65" i="16"/>
  <c r="R65" i="16"/>
  <c r="S92" i="16"/>
  <c r="T92" i="16"/>
  <c r="P92" i="16"/>
  <c r="S74" i="16"/>
  <c r="Q74" i="16"/>
  <c r="R74" i="16"/>
  <c r="S111" i="16"/>
  <c r="T111" i="16"/>
  <c r="Q111" i="16"/>
  <c r="R111" i="16"/>
  <c r="Q47" i="16"/>
  <c r="R47" i="16"/>
  <c r="S56" i="16"/>
  <c r="T56" i="16"/>
  <c r="Q56" i="16"/>
  <c r="R56" i="16"/>
  <c r="S38" i="16"/>
  <c r="T38" i="16"/>
  <c r="Q38" i="16"/>
  <c r="R38" i="16"/>
  <c r="S93" i="16"/>
  <c r="T93" i="16"/>
  <c r="Q93" i="16"/>
  <c r="R93" i="16"/>
  <c r="Q128" i="16"/>
  <c r="R128" i="16"/>
  <c r="Q110" i="16"/>
  <c r="R110" i="16"/>
  <c r="P129" i="16"/>
  <c r="Q92" i="16"/>
  <c r="P74" i="16"/>
  <c r="P111" i="16"/>
  <c r="P56" i="16"/>
  <c r="P38" i="16"/>
  <c r="P93" i="16"/>
  <c r="P72" i="16"/>
  <c r="Q54" i="16"/>
  <c r="R54" i="16"/>
  <c r="P101" i="16"/>
  <c r="Q37" i="16"/>
  <c r="R37" i="16"/>
  <c r="P84" i="16"/>
  <c r="S52" i="16"/>
  <c r="P19" i="16"/>
  <c r="P24" i="16"/>
  <c r="Q80" i="16"/>
  <c r="P126" i="16"/>
  <c r="Q137" i="16"/>
  <c r="R137" i="16"/>
  <c r="P105" i="16"/>
  <c r="Q73" i="16"/>
  <c r="R73" i="16"/>
  <c r="P108" i="16"/>
  <c r="V22" i="16"/>
  <c r="V78" i="16"/>
  <c r="V91" i="16"/>
  <c r="V106" i="16"/>
  <c r="V134" i="16"/>
  <c r="X31" i="16"/>
  <c r="AK29" i="17"/>
  <c r="X21" i="16"/>
  <c r="AK19" i="17"/>
  <c r="X109" i="16"/>
  <c r="AK107" i="17"/>
  <c r="Q100" i="16"/>
  <c r="S26" i="16"/>
  <c r="T26" i="16"/>
  <c r="P26" i="16"/>
  <c r="Q82" i="16"/>
  <c r="S115" i="16"/>
  <c r="T115" i="16"/>
  <c r="P115" i="16"/>
  <c r="Q115" i="16"/>
  <c r="S83" i="16"/>
  <c r="P83" i="16"/>
  <c r="Q83" i="16"/>
  <c r="R83" i="16"/>
  <c r="Q51" i="16"/>
  <c r="R51" i="16"/>
  <c r="X22" i="16"/>
  <c r="AK20" i="17"/>
  <c r="X25" i="16"/>
  <c r="AK23" i="17"/>
  <c r="W25" i="16"/>
  <c r="V124" i="16"/>
  <c r="T26" i="17"/>
  <c r="U26" i="17"/>
  <c r="P136" i="17"/>
  <c r="P25" i="17"/>
  <c r="T16" i="17"/>
  <c r="U16" i="17"/>
  <c r="S132" i="16"/>
  <c r="T132" i="16"/>
  <c r="Q132" i="16"/>
  <c r="R132" i="16"/>
  <c r="P132" i="16"/>
  <c r="S68" i="16"/>
  <c r="T68" i="16"/>
  <c r="P68" i="16"/>
  <c r="Q68" i="16"/>
  <c r="S114" i="16"/>
  <c r="T114" i="16"/>
  <c r="Q114" i="16"/>
  <c r="R114" i="16"/>
  <c r="P114" i="16"/>
  <c r="S131" i="16"/>
  <c r="T131" i="16"/>
  <c r="P131" i="16"/>
  <c r="Q131" i="16"/>
  <c r="S99" i="16"/>
  <c r="T99" i="16"/>
  <c r="P99" i="16"/>
  <c r="Q99" i="16"/>
  <c r="S67" i="16"/>
  <c r="T67" i="16"/>
  <c r="P67" i="16"/>
  <c r="Q67" i="16"/>
  <c r="V96" i="16"/>
  <c r="W81" i="16"/>
  <c r="X49" i="16"/>
  <c r="AK47" i="17"/>
  <c r="W49" i="16"/>
  <c r="X60" i="16"/>
  <c r="AK58" i="17"/>
  <c r="W127" i="16"/>
  <c r="W95" i="16"/>
  <c r="W63" i="16"/>
  <c r="W36" i="17"/>
  <c r="X36" i="17"/>
  <c r="W32" i="17"/>
  <c r="X32" i="17"/>
  <c r="W44" i="17"/>
  <c r="X44" i="17"/>
  <c r="W76" i="17"/>
  <c r="X76" i="17"/>
  <c r="W67" i="17"/>
  <c r="X67" i="17"/>
  <c r="W19" i="17"/>
  <c r="X19" i="17"/>
  <c r="W16" i="17"/>
  <c r="X16" i="17"/>
  <c r="W48" i="17"/>
  <c r="X48" i="17"/>
  <c r="W39" i="17"/>
  <c r="X39" i="17"/>
  <c r="W71" i="17"/>
  <c r="X71" i="17"/>
  <c r="W79" i="17"/>
  <c r="X79" i="17"/>
  <c r="W95" i="17"/>
  <c r="X95" i="17"/>
  <c r="W111" i="17"/>
  <c r="X111" i="17"/>
  <c r="W106" i="17"/>
  <c r="X106" i="17"/>
  <c r="W123" i="17"/>
  <c r="X123" i="17"/>
  <c r="W127" i="17"/>
  <c r="X127" i="17"/>
  <c r="W17" i="17"/>
  <c r="X17" i="17"/>
  <c r="W26" i="17"/>
  <c r="X26" i="17"/>
  <c r="W22" i="17"/>
  <c r="X22" i="17"/>
  <c r="W38" i="17"/>
  <c r="X38" i="17"/>
  <c r="W54" i="17"/>
  <c r="X54" i="17"/>
  <c r="W70" i="17"/>
  <c r="X70" i="17"/>
  <c r="W45" i="17"/>
  <c r="X45" i="17"/>
  <c r="W61" i="17"/>
  <c r="X61" i="17"/>
  <c r="W77" i="17"/>
  <c r="X77" i="17"/>
  <c r="W92" i="17"/>
  <c r="X92" i="17"/>
  <c r="W89" i="17"/>
  <c r="X89" i="17"/>
  <c r="W105" i="17"/>
  <c r="X105" i="17"/>
  <c r="W100" i="17"/>
  <c r="X100" i="17"/>
  <c r="W116" i="17"/>
  <c r="X116" i="17"/>
  <c r="W122" i="17"/>
  <c r="X122" i="17"/>
  <c r="W130" i="17"/>
  <c r="X130" i="17"/>
  <c r="W20" i="17"/>
  <c r="X20" i="17"/>
  <c r="W43" i="17"/>
  <c r="X43" i="17"/>
  <c r="W75" i="17"/>
  <c r="X75" i="17"/>
  <c r="W28" i="17"/>
  <c r="X28" i="17"/>
  <c r="W40" i="17"/>
  <c r="X40" i="17"/>
  <c r="W72" i="17"/>
  <c r="X72" i="17"/>
  <c r="W63" i="17"/>
  <c r="X63" i="17"/>
  <c r="W94" i="17"/>
  <c r="X94" i="17"/>
  <c r="W91" i="17"/>
  <c r="X91" i="17"/>
  <c r="W107" i="17"/>
  <c r="X107" i="17"/>
  <c r="W102" i="17"/>
  <c r="X102" i="17"/>
  <c r="W119" i="17"/>
  <c r="X119" i="17"/>
  <c r="W124" i="17"/>
  <c r="X124" i="17"/>
  <c r="W132" i="17"/>
  <c r="X132" i="17"/>
  <c r="W30" i="17"/>
  <c r="X30" i="17"/>
  <c r="W27" i="17"/>
  <c r="X27" i="17"/>
  <c r="W42" i="17"/>
  <c r="X42" i="17"/>
  <c r="W58" i="17"/>
  <c r="X58" i="17"/>
  <c r="W74" i="17"/>
  <c r="X74" i="17"/>
  <c r="W49" i="17"/>
  <c r="X49" i="17"/>
  <c r="W65" i="17"/>
  <c r="X65" i="17"/>
  <c r="W80" i="17"/>
  <c r="X80" i="17"/>
  <c r="W96" i="17"/>
  <c r="X96" i="17"/>
  <c r="W93" i="17"/>
  <c r="X93" i="17"/>
  <c r="W109" i="17"/>
  <c r="X109" i="17"/>
  <c r="W104" i="17"/>
  <c r="X104" i="17"/>
  <c r="W121" i="17"/>
  <c r="X121" i="17"/>
  <c r="W126" i="17"/>
  <c r="X126" i="17"/>
  <c r="W134" i="17"/>
  <c r="X134" i="17"/>
  <c r="W68" i="17"/>
  <c r="X68" i="17"/>
  <c r="W29" i="17"/>
  <c r="X29" i="17"/>
  <c r="W60" i="17"/>
  <c r="X60" i="17"/>
  <c r="W51" i="17"/>
  <c r="X51" i="17"/>
  <c r="W82" i="17"/>
  <c r="X82" i="17"/>
  <c r="W33" i="17"/>
  <c r="X33" i="17"/>
  <c r="W64" i="17"/>
  <c r="X64" i="17"/>
  <c r="W55" i="17"/>
  <c r="X55" i="17"/>
  <c r="W86" i="17"/>
  <c r="X86" i="17"/>
  <c r="W87" i="17"/>
  <c r="X87" i="17"/>
  <c r="W103" i="17"/>
  <c r="X103" i="17"/>
  <c r="W98" i="17"/>
  <c r="X98" i="17"/>
  <c r="W114" i="17"/>
  <c r="X114" i="17"/>
  <c r="W120" i="17"/>
  <c r="X120" i="17"/>
  <c r="W135" i="17"/>
  <c r="X135" i="17"/>
  <c r="W34" i="17"/>
  <c r="X34" i="17"/>
  <c r="W31" i="17"/>
  <c r="X31" i="17"/>
  <c r="W46" i="17"/>
  <c r="X46" i="17"/>
  <c r="W62" i="17"/>
  <c r="X62" i="17"/>
  <c r="W37" i="17"/>
  <c r="X37" i="17"/>
  <c r="W53" i="17"/>
  <c r="X53" i="17"/>
  <c r="W69" i="17"/>
  <c r="X69" i="17"/>
  <c r="W84" i="17"/>
  <c r="X84" i="17"/>
  <c r="W81" i="17"/>
  <c r="X81" i="17"/>
  <c r="W97" i="17"/>
  <c r="X97" i="17"/>
  <c r="W113" i="17"/>
  <c r="X113" i="17"/>
  <c r="W108" i="17"/>
  <c r="X108" i="17"/>
  <c r="W125" i="17"/>
  <c r="X125" i="17"/>
  <c r="W129" i="17"/>
  <c r="X129" i="17"/>
  <c r="W23" i="17"/>
  <c r="X23" i="17"/>
  <c r="W52" i="17"/>
  <c r="X52" i="17"/>
  <c r="W59" i="17"/>
  <c r="X59" i="17"/>
  <c r="W90" i="17"/>
  <c r="X90" i="17"/>
  <c r="W24" i="17"/>
  <c r="X24" i="17"/>
  <c r="W56" i="17"/>
  <c r="X56" i="17"/>
  <c r="W47" i="17"/>
  <c r="X47" i="17"/>
  <c r="W78" i="17"/>
  <c r="X78" i="17"/>
  <c r="W83" i="17"/>
  <c r="X83" i="17"/>
  <c r="W99" i="17"/>
  <c r="X99" i="17"/>
  <c r="W115" i="17"/>
  <c r="X115" i="17"/>
  <c r="W110" i="17"/>
  <c r="X110" i="17"/>
  <c r="W128" i="17"/>
  <c r="X128" i="17"/>
  <c r="W131" i="17"/>
  <c r="X131" i="17"/>
  <c r="W21" i="17"/>
  <c r="X21" i="17"/>
  <c r="W18" i="17"/>
  <c r="X18" i="17"/>
  <c r="W35" i="17"/>
  <c r="X35" i="17"/>
  <c r="W50" i="17"/>
  <c r="X50" i="17"/>
  <c r="W66" i="17"/>
  <c r="X66" i="17"/>
  <c r="W41" i="17"/>
  <c r="X41" i="17"/>
  <c r="W57" i="17"/>
  <c r="X57" i="17"/>
  <c r="W73" i="17"/>
  <c r="X73" i="17"/>
  <c r="W88" i="17"/>
  <c r="X88" i="17"/>
  <c r="W85" i="17"/>
  <c r="X85" i="17"/>
  <c r="W101" i="17"/>
  <c r="X101" i="17"/>
  <c r="W117" i="17"/>
  <c r="X117" i="17"/>
  <c r="W112" i="17"/>
  <c r="X112" i="17"/>
  <c r="W118" i="17"/>
  <c r="X118" i="17"/>
  <c r="W133" i="17"/>
  <c r="X133" i="17"/>
  <c r="W45" i="16"/>
  <c r="Y45" i="16"/>
  <c r="Z45" i="16"/>
  <c r="X45" i="16"/>
  <c r="AK43" i="17"/>
  <c r="M71" i="24"/>
  <c r="L71" i="24"/>
  <c r="W113" i="16"/>
  <c r="Y113" i="16"/>
  <c r="Z113" i="16"/>
  <c r="X113" i="16"/>
  <c r="AK111" i="17"/>
  <c r="M85" i="24"/>
  <c r="L85" i="24"/>
  <c r="M128" i="24"/>
  <c r="L128" i="24"/>
  <c r="Y124" i="16"/>
  <c r="Z124" i="16"/>
  <c r="W106" i="16"/>
  <c r="Z106" i="16"/>
  <c r="Y106" i="16"/>
  <c r="L75" i="24"/>
  <c r="M75" i="24"/>
  <c r="M103" i="24"/>
  <c r="L103" i="24"/>
  <c r="M25" i="24"/>
  <c r="L25" i="24"/>
  <c r="L43" i="24"/>
  <c r="M43" i="24"/>
  <c r="M100" i="24"/>
  <c r="L100" i="24"/>
  <c r="L90" i="24"/>
  <c r="M90" i="24"/>
  <c r="X108" i="16"/>
  <c r="AK106" i="17"/>
  <c r="Y108" i="16"/>
  <c r="Z108" i="16"/>
  <c r="M72" i="24"/>
  <c r="L72" i="24"/>
  <c r="Q50" i="16"/>
  <c r="P51" i="16"/>
  <c r="Q18" i="16"/>
  <c r="R18" i="16"/>
  <c r="X91" i="16"/>
  <c r="AK89" i="17"/>
  <c r="Y91" i="16"/>
  <c r="Z91" i="16"/>
  <c r="Q75" i="16"/>
  <c r="R92" i="16"/>
  <c r="U92" i="16"/>
  <c r="J86" i="24"/>
  <c r="K86" i="24"/>
  <c r="U38" i="16"/>
  <c r="J32" i="24"/>
  <c r="K32" i="24"/>
  <c r="S47" i="16"/>
  <c r="S65" i="16"/>
  <c r="T65" i="16"/>
  <c r="U65" i="16"/>
  <c r="J59" i="24"/>
  <c r="K59" i="24"/>
  <c r="U110" i="16"/>
  <c r="J104" i="24"/>
  <c r="K104" i="24"/>
  <c r="R90" i="16"/>
  <c r="V90" i="16"/>
  <c r="P75" i="16"/>
  <c r="U45" i="16"/>
  <c r="J39" i="24"/>
  <c r="K39" i="24"/>
  <c r="M57" i="24"/>
  <c r="L57" i="24"/>
  <c r="L54" i="24"/>
  <c r="M54" i="24"/>
  <c r="X81" i="16"/>
  <c r="AK79" i="17"/>
  <c r="Z81" i="16"/>
  <c r="Y81" i="16"/>
  <c r="W109" i="16"/>
  <c r="Z109" i="16"/>
  <c r="Y109" i="16"/>
  <c r="W31" i="16"/>
  <c r="Y31" i="16"/>
  <c r="Z31" i="16"/>
  <c r="Z49" i="16"/>
  <c r="Y49" i="16"/>
  <c r="M16" i="24"/>
  <c r="L16" i="24"/>
  <c r="V55" i="16"/>
  <c r="R55" i="16"/>
  <c r="U55" i="16"/>
  <c r="J49" i="24"/>
  <c r="K49" i="24"/>
  <c r="X29" i="16"/>
  <c r="AK27" i="17"/>
  <c r="Z29" i="16"/>
  <c r="Y29" i="16"/>
  <c r="X95" i="16"/>
  <c r="AK93" i="17"/>
  <c r="Y95" i="16"/>
  <c r="Z95" i="16"/>
  <c r="M138" i="16"/>
  <c r="R131" i="16"/>
  <c r="U131" i="16"/>
  <c r="J125" i="24"/>
  <c r="K125" i="24"/>
  <c r="P50" i="16"/>
  <c r="R115" i="16"/>
  <c r="V115" i="16"/>
  <c r="S18" i="16"/>
  <c r="U100" i="16"/>
  <c r="J94" i="24"/>
  <c r="K94" i="24"/>
  <c r="R100" i="16"/>
  <c r="W78" i="16"/>
  <c r="Z78" i="16"/>
  <c r="Y78" i="16"/>
  <c r="S136" i="16"/>
  <c r="Q123" i="16"/>
  <c r="R123" i="16"/>
  <c r="U123" i="16"/>
  <c r="J117" i="24"/>
  <c r="K117" i="24"/>
  <c r="Q133" i="16"/>
  <c r="R133" i="16"/>
  <c r="P136" i="16"/>
  <c r="Q32" i="16"/>
  <c r="R32" i="16"/>
  <c r="U32" i="16"/>
  <c r="J26" i="24"/>
  <c r="K26" i="24"/>
  <c r="Y24" i="16"/>
  <c r="Z24" i="16"/>
  <c r="V19" i="16"/>
  <c r="R19" i="16"/>
  <c r="U19" i="16"/>
  <c r="J13" i="24"/>
  <c r="K13" i="24"/>
  <c r="X63" i="16"/>
  <c r="AK61" i="17"/>
  <c r="Y63" i="16"/>
  <c r="Z63" i="16"/>
  <c r="W60" i="16"/>
  <c r="Y60" i="16"/>
  <c r="Z60" i="16"/>
  <c r="U113" i="16"/>
  <c r="J107" i="24"/>
  <c r="K107" i="24"/>
  <c r="U69" i="16"/>
  <c r="J63" i="24"/>
  <c r="K63" i="24"/>
  <c r="U87" i="16"/>
  <c r="J81" i="24"/>
  <c r="K81" i="24"/>
  <c r="U44" i="16"/>
  <c r="J38" i="24"/>
  <c r="K38" i="24"/>
  <c r="M15" i="24"/>
  <c r="L15" i="24"/>
  <c r="M121" i="24"/>
  <c r="L121" i="24"/>
  <c r="L19" i="24"/>
  <c r="M19" i="24"/>
  <c r="R67" i="16"/>
  <c r="U67" i="16"/>
  <c r="J61" i="24"/>
  <c r="K61" i="24"/>
  <c r="V119" i="16"/>
  <c r="R119" i="16"/>
  <c r="W77" i="16"/>
  <c r="Y77" i="16"/>
  <c r="Z77" i="16"/>
  <c r="Y96" i="16"/>
  <c r="Z96" i="16"/>
  <c r="R99" i="16"/>
  <c r="V99" i="16"/>
  <c r="R68" i="16"/>
  <c r="V68" i="16"/>
  <c r="W29" i="16"/>
  <c r="X77" i="16"/>
  <c r="AK75" i="17"/>
  <c r="R82" i="16"/>
  <c r="U82" i="16"/>
  <c r="J76" i="24"/>
  <c r="K76" i="24"/>
  <c r="X134" i="16"/>
  <c r="AK132" i="17"/>
  <c r="Z134" i="16"/>
  <c r="Y134" i="16"/>
  <c r="W22" i="16"/>
  <c r="Z22" i="16"/>
  <c r="Y22" i="16"/>
  <c r="R80" i="16"/>
  <c r="U80" i="16"/>
  <c r="J74" i="24"/>
  <c r="K74" i="24"/>
  <c r="S133" i="16"/>
  <c r="T133" i="16"/>
  <c r="U133" i="16"/>
  <c r="J127" i="24"/>
  <c r="K127" i="24"/>
  <c r="U93" i="16"/>
  <c r="J87" i="24"/>
  <c r="K87" i="24"/>
  <c r="U56" i="16"/>
  <c r="J50" i="24"/>
  <c r="K50" i="24"/>
  <c r="U111" i="16"/>
  <c r="J105" i="24"/>
  <c r="K105" i="24"/>
  <c r="V92" i="16"/>
  <c r="P123" i="16"/>
  <c r="P32" i="16"/>
  <c r="L23" i="24"/>
  <c r="M23" i="24"/>
  <c r="M89" i="24"/>
  <c r="L89" i="24"/>
  <c r="L118" i="24"/>
  <c r="M118" i="24"/>
  <c r="U119" i="16"/>
  <c r="J113" i="24"/>
  <c r="K113" i="24"/>
  <c r="W21" i="16"/>
  <c r="Z21" i="16"/>
  <c r="Y21" i="16"/>
  <c r="X127" i="16"/>
  <c r="AK125" i="17"/>
  <c r="Y127" i="16"/>
  <c r="Z127" i="16"/>
  <c r="Y25" i="16"/>
  <c r="Z25" i="16"/>
  <c r="L139" i="16"/>
  <c r="L16" i="16"/>
  <c r="X106" i="16"/>
  <c r="AK104" i="17"/>
  <c r="W91" i="16"/>
  <c r="V123" i="16"/>
  <c r="V69" i="16"/>
  <c r="V87" i="16"/>
  <c r="V32" i="16"/>
  <c r="V44" i="16"/>
  <c r="U26" i="16"/>
  <c r="J20" i="24"/>
  <c r="K20" i="24"/>
  <c r="U114" i="16"/>
  <c r="J108" i="24"/>
  <c r="K108" i="24"/>
  <c r="U132" i="16"/>
  <c r="J126" i="24"/>
  <c r="K126" i="24"/>
  <c r="V37" i="16"/>
  <c r="V118" i="16"/>
  <c r="X37" i="16"/>
  <c r="AK35" i="17"/>
  <c r="Q28" i="16"/>
  <c r="R28" i="16"/>
  <c r="S28" i="16"/>
  <c r="P28" i="16"/>
  <c r="S33" i="16"/>
  <c r="T33" i="16"/>
  <c r="Q33" i="16"/>
  <c r="R33" i="16"/>
  <c r="P33" i="16"/>
  <c r="P97" i="16"/>
  <c r="S97" i="16"/>
  <c r="T97" i="16"/>
  <c r="Q97" i="16"/>
  <c r="R97" i="16"/>
  <c r="S46" i="16"/>
  <c r="T46" i="16"/>
  <c r="Q46" i="16"/>
  <c r="R46" i="16"/>
  <c r="P46" i="16"/>
  <c r="P64" i="16"/>
  <c r="S64" i="16"/>
  <c r="T64" i="16"/>
  <c r="Q64" i="16"/>
  <c r="R64" i="16"/>
  <c r="S59" i="16"/>
  <c r="T59" i="16"/>
  <c r="Q59" i="16"/>
  <c r="R59" i="16"/>
  <c r="P59" i="16"/>
  <c r="S130" i="16"/>
  <c r="Q130" i="16"/>
  <c r="R130" i="16"/>
  <c r="P130" i="16"/>
  <c r="S53" i="16"/>
  <c r="T53" i="16"/>
  <c r="Q53" i="16"/>
  <c r="R53" i="16"/>
  <c r="P53" i="16"/>
  <c r="P85" i="16"/>
  <c r="Q85" i="16"/>
  <c r="R85" i="16"/>
  <c r="S85" i="16"/>
  <c r="T85" i="16"/>
  <c r="V85" i="16"/>
  <c r="S117" i="16"/>
  <c r="T117" i="16"/>
  <c r="P117" i="16"/>
  <c r="Q117" i="16"/>
  <c r="R117" i="16"/>
  <c r="P30" i="16"/>
  <c r="Q30" i="16"/>
  <c r="R30" i="16"/>
  <c r="S30" i="16"/>
  <c r="T30" i="16"/>
  <c r="S86" i="16"/>
  <c r="T86" i="16"/>
  <c r="P86" i="16"/>
  <c r="Q86" i="16"/>
  <c r="R86" i="16"/>
  <c r="P40" i="16"/>
  <c r="Q40" i="16"/>
  <c r="R40" i="16"/>
  <c r="S40" i="16"/>
  <c r="T40" i="16"/>
  <c r="V40" i="16"/>
  <c r="S104" i="16"/>
  <c r="Q104" i="16"/>
  <c r="R104" i="16"/>
  <c r="P104" i="16"/>
  <c r="P39" i="16"/>
  <c r="Q39" i="16"/>
  <c r="R39" i="16"/>
  <c r="S39" i="16"/>
  <c r="P71" i="16"/>
  <c r="Q71" i="16"/>
  <c r="R71" i="16"/>
  <c r="S71" i="16"/>
  <c r="P103" i="16"/>
  <c r="Q103" i="16"/>
  <c r="R103" i="16"/>
  <c r="S103" i="16"/>
  <c r="T103" i="16"/>
  <c r="P135" i="16"/>
  <c r="Q135" i="16"/>
  <c r="R135" i="16"/>
  <c r="S135" i="16"/>
  <c r="P58" i="16"/>
  <c r="Q58" i="16"/>
  <c r="R58" i="16"/>
  <c r="S58" i="16"/>
  <c r="S122" i="16"/>
  <c r="T122" i="16"/>
  <c r="P122" i="16"/>
  <c r="Q122" i="16"/>
  <c r="R122" i="16"/>
  <c r="S76" i="16"/>
  <c r="T76" i="16"/>
  <c r="P76" i="16"/>
  <c r="Q76" i="16"/>
  <c r="S20" i="16"/>
  <c r="T20" i="16"/>
  <c r="P20" i="16"/>
  <c r="Q20" i="16"/>
  <c r="R20" i="16"/>
  <c r="P57" i="16"/>
  <c r="Q57" i="16"/>
  <c r="R57" i="16"/>
  <c r="S57" i="16"/>
  <c r="T57" i="16"/>
  <c r="V57" i="16"/>
  <c r="P89" i="16"/>
  <c r="Q89" i="16"/>
  <c r="R89" i="16"/>
  <c r="S89" i="16"/>
  <c r="T89" i="16"/>
  <c r="P121" i="16"/>
  <c r="Q121" i="16"/>
  <c r="R121" i="16"/>
  <c r="S121" i="16"/>
  <c r="T121" i="16"/>
  <c r="V121" i="16"/>
  <c r="P34" i="16"/>
  <c r="Q34" i="16"/>
  <c r="R34" i="16"/>
  <c r="S34" i="16"/>
  <c r="T34" i="16"/>
  <c r="Q94" i="16"/>
  <c r="R94" i="16"/>
  <c r="P94" i="16"/>
  <c r="S94" i="16"/>
  <c r="T94" i="16"/>
  <c r="P48" i="16"/>
  <c r="Q48" i="16"/>
  <c r="R48" i="16"/>
  <c r="S48" i="16"/>
  <c r="T48" i="16"/>
  <c r="Q112" i="16"/>
  <c r="R112" i="16"/>
  <c r="P112" i="16"/>
  <c r="S112" i="16"/>
  <c r="T112" i="16"/>
  <c r="P43" i="16"/>
  <c r="Q43" i="16"/>
  <c r="R43" i="16"/>
  <c r="S43" i="16"/>
  <c r="T43" i="16"/>
  <c r="P107" i="16"/>
  <c r="Q107" i="16"/>
  <c r="R107" i="16"/>
  <c r="S107" i="16"/>
  <c r="T107" i="16"/>
  <c r="V107" i="16"/>
  <c r="S66" i="16"/>
  <c r="T66" i="16"/>
  <c r="P66" i="16"/>
  <c r="Q66" i="16"/>
  <c r="R66" i="16"/>
  <c r="Q98" i="16"/>
  <c r="R98" i="16"/>
  <c r="P98" i="16"/>
  <c r="S98" i="16"/>
  <c r="T98" i="16"/>
  <c r="S116" i="16"/>
  <c r="Q116" i="16"/>
  <c r="R116" i="16"/>
  <c r="P116" i="16"/>
  <c r="U99" i="16"/>
  <c r="J93" i="24"/>
  <c r="K93" i="24"/>
  <c r="U68" i="16"/>
  <c r="J62" i="24"/>
  <c r="K62" i="24"/>
  <c r="U37" i="16"/>
  <c r="J31" i="24"/>
  <c r="K31" i="24"/>
  <c r="U118" i="16"/>
  <c r="J112" i="24"/>
  <c r="K112" i="24"/>
  <c r="U90" i="16"/>
  <c r="J84" i="24"/>
  <c r="K84" i="24"/>
  <c r="U108" i="16"/>
  <c r="J102" i="24"/>
  <c r="K102" i="24"/>
  <c r="U24" i="16"/>
  <c r="J18" i="24"/>
  <c r="K18" i="24"/>
  <c r="U115" i="16"/>
  <c r="J109" i="24"/>
  <c r="K109" i="24"/>
  <c r="X92" i="16"/>
  <c r="AK90" i="17"/>
  <c r="M27" i="16"/>
  <c r="P82" i="16"/>
  <c r="P100" i="16"/>
  <c r="V94" i="16"/>
  <c r="V110" i="16"/>
  <c r="V93" i="16"/>
  <c r="V38" i="16"/>
  <c r="V56" i="16"/>
  <c r="V111" i="16"/>
  <c r="V65" i="16"/>
  <c r="S35" i="16"/>
  <c r="T35" i="16"/>
  <c r="Q35" i="16"/>
  <c r="R35" i="16"/>
  <c r="P35" i="16"/>
  <c r="P61" i="16"/>
  <c r="S61" i="16"/>
  <c r="T61" i="16"/>
  <c r="Q61" i="16"/>
  <c r="R61" i="16"/>
  <c r="S125" i="16"/>
  <c r="T125" i="16"/>
  <c r="Q125" i="16"/>
  <c r="R125" i="16"/>
  <c r="P125" i="16"/>
  <c r="Q102" i="16"/>
  <c r="R102" i="16"/>
  <c r="S102" i="16"/>
  <c r="T102" i="16"/>
  <c r="P102" i="16"/>
  <c r="S120" i="16"/>
  <c r="T120" i="16"/>
  <c r="P120" i="16"/>
  <c r="Q120" i="16"/>
  <c r="R120" i="16"/>
  <c r="P79" i="16"/>
  <c r="S79" i="16"/>
  <c r="T79" i="16"/>
  <c r="Q79" i="16"/>
  <c r="R79" i="16"/>
  <c r="S23" i="16"/>
  <c r="T23" i="16"/>
  <c r="Q23" i="16"/>
  <c r="R23" i="16"/>
  <c r="P23" i="16"/>
  <c r="P36" i="16"/>
  <c r="Q36" i="16"/>
  <c r="R36" i="16"/>
  <c r="S36" i="16"/>
  <c r="T36" i="16"/>
  <c r="S128" i="16"/>
  <c r="T128" i="16"/>
  <c r="V128" i="16"/>
  <c r="P128" i="16"/>
  <c r="S54" i="16"/>
  <c r="T54" i="16"/>
  <c r="U54" i="16"/>
  <c r="J48" i="24"/>
  <c r="K48" i="24"/>
  <c r="P54" i="16"/>
  <c r="S72" i="16"/>
  <c r="T72" i="16"/>
  <c r="Q72" i="16"/>
  <c r="R72" i="16"/>
  <c r="S41" i="16"/>
  <c r="T41" i="16"/>
  <c r="Q41" i="16"/>
  <c r="R41" i="16"/>
  <c r="S73" i="16"/>
  <c r="T73" i="16"/>
  <c r="U73" i="16"/>
  <c r="J67" i="24"/>
  <c r="K67" i="24"/>
  <c r="P73" i="16"/>
  <c r="S105" i="16"/>
  <c r="Q105" i="16"/>
  <c r="R105" i="16"/>
  <c r="S137" i="16"/>
  <c r="P137" i="16"/>
  <c r="S62" i="16"/>
  <c r="T62" i="16"/>
  <c r="Q62" i="16"/>
  <c r="R62" i="16"/>
  <c r="S126" i="16"/>
  <c r="T126" i="16"/>
  <c r="Q126" i="16"/>
  <c r="R126" i="16"/>
  <c r="S84" i="16"/>
  <c r="T84" i="16"/>
  <c r="Q84" i="16"/>
  <c r="R84" i="16"/>
  <c r="X87" i="16"/>
  <c r="AK85" i="17"/>
  <c r="W108" i="16"/>
  <c r="X93" i="16"/>
  <c r="AK91" i="17"/>
  <c r="V133" i="16"/>
  <c r="W24" i="16"/>
  <c r="X24" i="16"/>
  <c r="AK22" i="17"/>
  <c r="W134" i="16"/>
  <c r="X55" i="16"/>
  <c r="AK53" i="17"/>
  <c r="X119" i="16"/>
  <c r="AK117" i="17"/>
  <c r="X44" i="16"/>
  <c r="AK42" i="17"/>
  <c r="W123" i="16"/>
  <c r="X78" i="16"/>
  <c r="AK76" i="17"/>
  <c r="W56" i="16"/>
  <c r="V80" i="16"/>
  <c r="R27" i="16"/>
  <c r="V82" i="16"/>
  <c r="V100" i="16"/>
  <c r="V114" i="16"/>
  <c r="P137" i="17"/>
  <c r="P15" i="17"/>
  <c r="Q15" i="17"/>
  <c r="P27" i="16"/>
  <c r="Y118" i="17"/>
  <c r="D114" i="24"/>
  <c r="E114" i="24"/>
  <c r="Z118" i="17"/>
  <c r="Y85" i="17"/>
  <c r="D81" i="24"/>
  <c r="E81" i="24"/>
  <c r="Z85" i="17"/>
  <c r="Y41" i="17"/>
  <c r="D37" i="24"/>
  <c r="E37" i="24"/>
  <c r="Z41" i="17"/>
  <c r="Y18" i="17"/>
  <c r="D14" i="24"/>
  <c r="E14" i="24"/>
  <c r="Z18" i="17"/>
  <c r="Y110" i="17"/>
  <c r="D106" i="24"/>
  <c r="E106" i="24"/>
  <c r="Z110" i="17"/>
  <c r="Y78" i="17"/>
  <c r="D74" i="24"/>
  <c r="E74" i="24"/>
  <c r="Z78" i="17"/>
  <c r="Y52" i="17"/>
  <c r="D48" i="24"/>
  <c r="E48" i="24"/>
  <c r="Z52" i="17"/>
  <c r="Y108" i="17"/>
  <c r="D104" i="24"/>
  <c r="E104" i="24"/>
  <c r="Z108" i="17"/>
  <c r="Y84" i="17"/>
  <c r="D80" i="24"/>
  <c r="E80" i="24"/>
  <c r="Z84" i="17"/>
  <c r="Y62" i="17"/>
  <c r="D58" i="24"/>
  <c r="E58" i="24"/>
  <c r="Z62" i="17"/>
  <c r="Y135" i="17"/>
  <c r="D131" i="24"/>
  <c r="E131" i="24"/>
  <c r="Z135" i="17"/>
  <c r="Y103" i="17"/>
  <c r="D99" i="24"/>
  <c r="E99" i="24"/>
  <c r="Z103" i="17"/>
  <c r="Y64" i="17"/>
  <c r="D60" i="24"/>
  <c r="E60" i="24"/>
  <c r="Z64" i="17"/>
  <c r="Y60" i="17"/>
  <c r="D56" i="24"/>
  <c r="E56" i="24"/>
  <c r="Z60" i="17"/>
  <c r="Y126" i="17"/>
  <c r="D122" i="24"/>
  <c r="E122" i="24"/>
  <c r="Z126" i="17"/>
  <c r="Y93" i="17"/>
  <c r="D89" i="24"/>
  <c r="E89" i="24"/>
  <c r="Z93" i="17"/>
  <c r="Y49" i="17"/>
  <c r="D45" i="24"/>
  <c r="E45" i="24"/>
  <c r="Z49" i="17"/>
  <c r="Y132" i="17"/>
  <c r="D128" i="24"/>
  <c r="E128" i="24"/>
  <c r="Z132" i="17"/>
  <c r="Y107" i="17"/>
  <c r="D103" i="24"/>
  <c r="E103" i="24"/>
  <c r="Z107" i="17"/>
  <c r="Y72" i="17"/>
  <c r="D68" i="24"/>
  <c r="E68" i="24"/>
  <c r="Z72" i="17"/>
  <c r="Y28" i="17"/>
  <c r="D24" i="24"/>
  <c r="E24" i="24"/>
  <c r="Z28" i="17"/>
  <c r="Y43" i="17"/>
  <c r="D39" i="24"/>
  <c r="E39" i="24"/>
  <c r="Z43" i="17"/>
  <c r="Y116" i="17"/>
  <c r="D112" i="24"/>
  <c r="E112" i="24"/>
  <c r="Z116" i="17"/>
  <c r="Y105" i="17"/>
  <c r="D101" i="24"/>
  <c r="E101" i="24"/>
  <c r="Z105" i="17"/>
  <c r="Y92" i="17"/>
  <c r="D88" i="24"/>
  <c r="E88" i="24"/>
  <c r="Z92" i="17"/>
  <c r="Y61" i="17"/>
  <c r="D57" i="24"/>
  <c r="E57" i="24"/>
  <c r="Z61" i="17"/>
  <c r="Y70" i="17"/>
  <c r="D66" i="24"/>
  <c r="E66" i="24"/>
  <c r="Z70" i="17"/>
  <c r="Y38" i="17"/>
  <c r="D34" i="24"/>
  <c r="E34" i="24"/>
  <c r="Z38" i="17"/>
  <c r="W136" i="17"/>
  <c r="Y26" i="17"/>
  <c r="D22" i="24"/>
  <c r="Y127" i="17"/>
  <c r="D123" i="24"/>
  <c r="E123" i="24"/>
  <c r="Z127" i="17"/>
  <c r="Y106" i="17"/>
  <c r="D102" i="24"/>
  <c r="E102" i="24"/>
  <c r="Z106" i="17"/>
  <c r="Y95" i="17"/>
  <c r="D91" i="24"/>
  <c r="E91" i="24"/>
  <c r="Z95" i="17"/>
  <c r="Y71" i="17"/>
  <c r="D67" i="24"/>
  <c r="E67" i="24"/>
  <c r="Z71" i="17"/>
  <c r="Y48" i="17"/>
  <c r="D44" i="24"/>
  <c r="E44" i="24"/>
  <c r="Z48" i="17"/>
  <c r="Y19" i="17"/>
  <c r="D15" i="24"/>
  <c r="E15" i="24"/>
  <c r="Z19" i="17"/>
  <c r="Y76" i="17"/>
  <c r="D72" i="24"/>
  <c r="E72" i="24"/>
  <c r="Z76" i="17"/>
  <c r="Y32" i="17"/>
  <c r="D28" i="24"/>
  <c r="E28" i="24"/>
  <c r="Z32" i="17"/>
  <c r="W69" i="16"/>
  <c r="W133" i="16"/>
  <c r="W96" i="16"/>
  <c r="X96" i="16"/>
  <c r="AK94" i="17"/>
  <c r="W114" i="16"/>
  <c r="X124" i="16"/>
  <c r="AK122" i="17"/>
  <c r="W124" i="16"/>
  <c r="T18" i="16"/>
  <c r="U18" i="16"/>
  <c r="J12" i="24"/>
  <c r="S27" i="16"/>
  <c r="W100" i="16"/>
  <c r="Y117" i="17"/>
  <c r="D113" i="24"/>
  <c r="E113" i="24"/>
  <c r="Z117" i="17"/>
  <c r="Y73" i="17"/>
  <c r="D69" i="24"/>
  <c r="E69" i="24"/>
  <c r="Z73" i="17"/>
  <c r="Y50" i="17"/>
  <c r="D46" i="24"/>
  <c r="E46" i="24"/>
  <c r="Z50" i="17"/>
  <c r="Y131" i="17"/>
  <c r="D127" i="24"/>
  <c r="E127" i="24"/>
  <c r="Z131" i="17"/>
  <c r="Y99" i="17"/>
  <c r="D95" i="24"/>
  <c r="E95" i="24"/>
  <c r="Z99" i="17"/>
  <c r="Y56" i="17"/>
  <c r="D52" i="24"/>
  <c r="E52" i="24"/>
  <c r="Z56" i="17"/>
  <c r="Y90" i="17"/>
  <c r="D86" i="24"/>
  <c r="E86" i="24"/>
  <c r="Z90" i="17"/>
  <c r="Y129" i="17"/>
  <c r="D125" i="24"/>
  <c r="E125" i="24"/>
  <c r="Z129" i="17"/>
  <c r="Y97" i="17"/>
  <c r="D93" i="24"/>
  <c r="E93" i="24"/>
  <c r="Z97" i="17"/>
  <c r="Y53" i="17"/>
  <c r="D49" i="24"/>
  <c r="E49" i="24"/>
  <c r="Z53" i="17"/>
  <c r="Y31" i="17"/>
  <c r="D27" i="24"/>
  <c r="E27" i="24"/>
  <c r="Z31" i="17"/>
  <c r="Y114" i="17"/>
  <c r="D110" i="24"/>
  <c r="E110" i="24"/>
  <c r="Z114" i="17"/>
  <c r="Y86" i="17"/>
  <c r="D82" i="24"/>
  <c r="E82" i="24"/>
  <c r="Z86" i="17"/>
  <c r="Y82" i="17"/>
  <c r="D78" i="24"/>
  <c r="E78" i="24"/>
  <c r="Z82" i="17"/>
  <c r="Y68" i="17"/>
  <c r="D64" i="24"/>
  <c r="E64" i="24"/>
  <c r="Z68" i="17"/>
  <c r="Y104" i="17"/>
  <c r="D100" i="24"/>
  <c r="E100" i="24"/>
  <c r="Z104" i="17"/>
  <c r="Y80" i="17"/>
  <c r="D76" i="24"/>
  <c r="E76" i="24"/>
  <c r="Z80" i="17"/>
  <c r="Y58" i="17"/>
  <c r="D54" i="24"/>
  <c r="E54" i="24"/>
  <c r="Z58" i="17"/>
  <c r="Y27" i="17"/>
  <c r="D23" i="24"/>
  <c r="E23" i="24"/>
  <c r="Z27" i="17"/>
  <c r="Y119" i="17"/>
  <c r="D115" i="24"/>
  <c r="E115" i="24"/>
  <c r="Z119" i="17"/>
  <c r="Y94" i="17"/>
  <c r="D90" i="24"/>
  <c r="E90" i="24"/>
  <c r="Z94" i="17"/>
  <c r="Y130" i="17"/>
  <c r="D126" i="24"/>
  <c r="E126" i="24"/>
  <c r="Z130" i="17"/>
  <c r="X19" i="16"/>
  <c r="AK17" i="17"/>
  <c r="W19" i="16"/>
  <c r="Y133" i="17"/>
  <c r="D129" i="24"/>
  <c r="E129" i="24"/>
  <c r="Z133" i="17"/>
  <c r="Y112" i="17"/>
  <c r="D108" i="24"/>
  <c r="E108" i="24"/>
  <c r="Z112" i="17"/>
  <c r="Y101" i="17"/>
  <c r="D97" i="24"/>
  <c r="E97" i="24"/>
  <c r="Z101" i="17"/>
  <c r="Y88" i="17"/>
  <c r="D84" i="24"/>
  <c r="E84" i="24"/>
  <c r="Z88" i="17"/>
  <c r="Y57" i="17"/>
  <c r="D53" i="24"/>
  <c r="E53" i="24"/>
  <c r="Z57" i="17"/>
  <c r="Y66" i="17"/>
  <c r="D62" i="24"/>
  <c r="E62" i="24"/>
  <c r="Z66" i="17"/>
  <c r="Y35" i="17"/>
  <c r="D31" i="24"/>
  <c r="E31" i="24"/>
  <c r="Z35" i="17"/>
  <c r="Y21" i="17"/>
  <c r="D17" i="24"/>
  <c r="E17" i="24"/>
  <c r="Z21" i="17"/>
  <c r="Y128" i="17"/>
  <c r="D124" i="24"/>
  <c r="E124" i="24"/>
  <c r="Z128" i="17"/>
  <c r="Y115" i="17"/>
  <c r="D111" i="24"/>
  <c r="E111" i="24"/>
  <c r="Z115" i="17"/>
  <c r="Y83" i="17"/>
  <c r="D79" i="24"/>
  <c r="E79" i="24"/>
  <c r="Z83" i="17"/>
  <c r="Y47" i="17"/>
  <c r="D43" i="24"/>
  <c r="E43" i="24"/>
  <c r="Z47" i="17"/>
  <c r="Y24" i="17"/>
  <c r="D20" i="24"/>
  <c r="E20" i="24"/>
  <c r="Z24" i="17"/>
  <c r="Y59" i="17"/>
  <c r="D55" i="24"/>
  <c r="E55" i="24"/>
  <c r="Z59" i="17"/>
  <c r="Y23" i="17"/>
  <c r="D19" i="24"/>
  <c r="E19" i="24"/>
  <c r="Z23" i="17"/>
  <c r="Y125" i="17"/>
  <c r="D121" i="24"/>
  <c r="E121" i="24"/>
  <c r="Z125" i="17"/>
  <c r="Y113" i="17"/>
  <c r="D109" i="24"/>
  <c r="E109" i="24"/>
  <c r="Z113" i="17"/>
  <c r="Y81" i="17"/>
  <c r="D77" i="24"/>
  <c r="E77" i="24"/>
  <c r="Z81" i="17"/>
  <c r="Y69" i="17"/>
  <c r="D65" i="24"/>
  <c r="E65" i="24"/>
  <c r="Z69" i="17"/>
  <c r="Y37" i="17"/>
  <c r="D33" i="24"/>
  <c r="E33" i="24"/>
  <c r="Z37" i="17"/>
  <c r="Y46" i="17"/>
  <c r="D42" i="24"/>
  <c r="E42" i="24"/>
  <c r="Z46" i="17"/>
  <c r="Y34" i="17"/>
  <c r="D30" i="24"/>
  <c r="E30" i="24"/>
  <c r="Z34" i="17"/>
  <c r="Y120" i="17"/>
  <c r="D116" i="24"/>
  <c r="E116" i="24"/>
  <c r="Z120" i="17"/>
  <c r="Y98" i="17"/>
  <c r="D94" i="24"/>
  <c r="E94" i="24"/>
  <c r="Z98" i="17"/>
  <c r="Y87" i="17"/>
  <c r="D83" i="24"/>
  <c r="E83" i="24"/>
  <c r="Z87" i="17"/>
  <c r="Y55" i="17"/>
  <c r="D51" i="24"/>
  <c r="E51" i="24"/>
  <c r="Z55" i="17"/>
  <c r="Y33" i="17"/>
  <c r="D29" i="24"/>
  <c r="E29" i="24"/>
  <c r="Z33" i="17"/>
  <c r="Y51" i="17"/>
  <c r="D47" i="24"/>
  <c r="E47" i="24"/>
  <c r="Z51" i="17"/>
  <c r="Y29" i="17"/>
  <c r="D25" i="24"/>
  <c r="E25" i="24"/>
  <c r="Z29" i="17"/>
  <c r="Y134" i="17"/>
  <c r="D130" i="24"/>
  <c r="E130" i="24"/>
  <c r="Z134" i="17"/>
  <c r="Y121" i="17"/>
  <c r="D117" i="24"/>
  <c r="E117" i="24"/>
  <c r="Z121" i="17"/>
  <c r="Y109" i="17"/>
  <c r="D105" i="24"/>
  <c r="E105" i="24"/>
  <c r="Z109" i="17"/>
  <c r="Y96" i="17"/>
  <c r="D92" i="24"/>
  <c r="E92" i="24"/>
  <c r="Z96" i="17"/>
  <c r="Y65" i="17"/>
  <c r="D61" i="24"/>
  <c r="E61" i="24"/>
  <c r="Z65" i="17"/>
  <c r="Y74" i="17"/>
  <c r="D70" i="24"/>
  <c r="E70" i="24"/>
  <c r="Z74" i="17"/>
  <c r="Y42" i="17"/>
  <c r="D38" i="24"/>
  <c r="E38" i="24"/>
  <c r="Z42" i="17"/>
  <c r="Y30" i="17"/>
  <c r="D26" i="24"/>
  <c r="E26" i="24"/>
  <c r="Z30" i="17"/>
  <c r="Y124" i="17"/>
  <c r="D120" i="24"/>
  <c r="E120" i="24"/>
  <c r="Z124" i="17"/>
  <c r="Y102" i="17"/>
  <c r="D98" i="24"/>
  <c r="E98" i="24"/>
  <c r="Z102" i="17"/>
  <c r="Y91" i="17"/>
  <c r="D87" i="24"/>
  <c r="E87" i="24"/>
  <c r="Z91" i="17"/>
  <c r="Y63" i="17"/>
  <c r="D59" i="24"/>
  <c r="E59" i="24"/>
  <c r="Z63" i="17"/>
  <c r="Y40" i="17"/>
  <c r="D36" i="24"/>
  <c r="E36" i="24"/>
  <c r="Z40" i="17"/>
  <c r="Y75" i="17"/>
  <c r="D71" i="24"/>
  <c r="E71" i="24"/>
  <c r="Z75" i="17"/>
  <c r="Y20" i="17"/>
  <c r="D16" i="24"/>
  <c r="E16" i="24"/>
  <c r="Z20" i="17"/>
  <c r="Y122" i="17"/>
  <c r="D118" i="24"/>
  <c r="E118" i="24"/>
  <c r="Z122" i="17"/>
  <c r="Y100" i="17"/>
  <c r="D96" i="24"/>
  <c r="E96" i="24"/>
  <c r="Z100" i="17"/>
  <c r="Y89" i="17"/>
  <c r="D85" i="24"/>
  <c r="E85" i="24"/>
  <c r="Z89" i="17"/>
  <c r="Y77" i="17"/>
  <c r="D73" i="24"/>
  <c r="E73" i="24"/>
  <c r="Z77" i="17"/>
  <c r="Y45" i="17"/>
  <c r="D41" i="24"/>
  <c r="E41" i="24"/>
  <c r="Z45" i="17"/>
  <c r="Y54" i="17"/>
  <c r="D50" i="24"/>
  <c r="E50" i="24"/>
  <c r="Z54" i="17"/>
  <c r="Y22" i="17"/>
  <c r="D18" i="24"/>
  <c r="E18" i="24"/>
  <c r="Z22" i="17"/>
  <c r="Y17" i="17"/>
  <c r="D13" i="24"/>
  <c r="E13" i="24"/>
  <c r="Z17" i="17"/>
  <c r="Y123" i="17"/>
  <c r="D119" i="24"/>
  <c r="E119" i="24"/>
  <c r="Z123" i="17"/>
  <c r="Y111" i="17"/>
  <c r="D107" i="24"/>
  <c r="E107" i="24"/>
  <c r="Z111" i="17"/>
  <c r="Y79" i="17"/>
  <c r="D75" i="24"/>
  <c r="E75" i="24"/>
  <c r="Z79" i="17"/>
  <c r="Y39" i="17"/>
  <c r="D35" i="24"/>
  <c r="E35" i="24"/>
  <c r="Z39" i="17"/>
  <c r="W25" i="17"/>
  <c r="Y16" i="17"/>
  <c r="D12" i="24"/>
  <c r="Y67" i="17"/>
  <c r="D63" i="24"/>
  <c r="E63" i="24"/>
  <c r="Z67" i="17"/>
  <c r="Y44" i="17"/>
  <c r="D40" i="24"/>
  <c r="E40" i="24"/>
  <c r="Z44" i="17"/>
  <c r="Y36" i="17"/>
  <c r="D32" i="24"/>
  <c r="E32" i="24"/>
  <c r="Z36" i="17"/>
  <c r="S138" i="16"/>
  <c r="V132" i="16"/>
  <c r="T25" i="17"/>
  <c r="Z16" i="17"/>
  <c r="Z26" i="17"/>
  <c r="T136" i="17"/>
  <c r="M139" i="16"/>
  <c r="M16" i="16"/>
  <c r="Q16" i="16"/>
  <c r="V26" i="16"/>
  <c r="W107" i="16"/>
  <c r="Y107" i="16"/>
  <c r="Z107" i="16"/>
  <c r="M76" i="24"/>
  <c r="L76" i="24"/>
  <c r="Y99" i="16"/>
  <c r="Z99" i="16"/>
  <c r="W99" i="16"/>
  <c r="X99" i="16"/>
  <c r="AK97" i="17"/>
  <c r="L61" i="24"/>
  <c r="M61" i="24"/>
  <c r="M117" i="24"/>
  <c r="L117" i="24"/>
  <c r="Y115" i="16"/>
  <c r="Z115" i="16"/>
  <c r="W115" i="16"/>
  <c r="X115" i="16"/>
  <c r="AK113" i="17"/>
  <c r="L86" i="24"/>
  <c r="M86" i="24"/>
  <c r="L74" i="24"/>
  <c r="M74" i="24"/>
  <c r="M13" i="24"/>
  <c r="L13" i="24"/>
  <c r="L26" i="24"/>
  <c r="M26" i="24"/>
  <c r="M125" i="24"/>
  <c r="L125" i="24"/>
  <c r="M49" i="24"/>
  <c r="L49" i="24"/>
  <c r="Y68" i="16"/>
  <c r="Z68" i="16"/>
  <c r="X68" i="16"/>
  <c r="AK66" i="17"/>
  <c r="W68" i="16"/>
  <c r="X90" i="16"/>
  <c r="AK88" i="17"/>
  <c r="Z90" i="16"/>
  <c r="Y90" i="16"/>
  <c r="W90" i="16"/>
  <c r="H119" i="24"/>
  <c r="I119" i="24"/>
  <c r="I18" i="24"/>
  <c r="H18" i="24"/>
  <c r="I85" i="24"/>
  <c r="H85" i="24"/>
  <c r="I71" i="24"/>
  <c r="H71" i="24"/>
  <c r="I98" i="24"/>
  <c r="H98" i="24"/>
  <c r="Z26" i="16"/>
  <c r="Y26" i="16"/>
  <c r="I28" i="24"/>
  <c r="H28" i="24"/>
  <c r="H15" i="24"/>
  <c r="I15" i="24"/>
  <c r="H67" i="24"/>
  <c r="I67" i="24"/>
  <c r="I102" i="24"/>
  <c r="H102" i="24"/>
  <c r="I66" i="24"/>
  <c r="H66" i="24"/>
  <c r="I88" i="24"/>
  <c r="H88" i="24"/>
  <c r="I112" i="24"/>
  <c r="H112" i="24"/>
  <c r="I24" i="24"/>
  <c r="H24" i="24"/>
  <c r="H103" i="24"/>
  <c r="I103" i="24"/>
  <c r="I45" i="24"/>
  <c r="H45" i="24"/>
  <c r="I122" i="24"/>
  <c r="H122" i="24"/>
  <c r="I60" i="24"/>
  <c r="H60" i="24"/>
  <c r="I131" i="24"/>
  <c r="H131" i="24"/>
  <c r="I80" i="24"/>
  <c r="H80" i="24"/>
  <c r="I48" i="24"/>
  <c r="H48" i="24"/>
  <c r="I106" i="24"/>
  <c r="H106" i="24"/>
  <c r="I37" i="24"/>
  <c r="H37" i="24"/>
  <c r="I114" i="24"/>
  <c r="H114" i="24"/>
  <c r="X100" i="16"/>
  <c r="AK98" i="17"/>
  <c r="Y100" i="16"/>
  <c r="Z100" i="16"/>
  <c r="W80" i="16"/>
  <c r="Y80" i="16"/>
  <c r="Z80" i="16"/>
  <c r="X56" i="16"/>
  <c r="AK54" i="17"/>
  <c r="Y56" i="16"/>
  <c r="Z56" i="16"/>
  <c r="Z94" i="16"/>
  <c r="Y94" i="16"/>
  <c r="L102" i="24"/>
  <c r="M102" i="24"/>
  <c r="L62" i="24"/>
  <c r="M62" i="24"/>
  <c r="Y57" i="16"/>
  <c r="Z57" i="16"/>
  <c r="L126" i="24"/>
  <c r="M126" i="24"/>
  <c r="X32" i="16"/>
  <c r="AK30" i="17"/>
  <c r="Y32" i="16"/>
  <c r="Z32" i="16"/>
  <c r="M113" i="24"/>
  <c r="L113" i="24"/>
  <c r="M87" i="24"/>
  <c r="L87" i="24"/>
  <c r="W119" i="16"/>
  <c r="Y119" i="16"/>
  <c r="Z119" i="16"/>
  <c r="L107" i="24"/>
  <c r="M107" i="24"/>
  <c r="Y19" i="16"/>
  <c r="Z19" i="16"/>
  <c r="L94" i="24"/>
  <c r="M94" i="24"/>
  <c r="W55" i="16"/>
  <c r="Y55" i="16"/>
  <c r="Z55" i="16"/>
  <c r="L39" i="24"/>
  <c r="M39" i="24"/>
  <c r="M104" i="24"/>
  <c r="L104" i="24"/>
  <c r="R50" i="16"/>
  <c r="I32" i="24"/>
  <c r="H32" i="24"/>
  <c r="I63" i="24"/>
  <c r="H63" i="24"/>
  <c r="I107" i="24"/>
  <c r="H107" i="24"/>
  <c r="I50" i="24"/>
  <c r="H50" i="24"/>
  <c r="I96" i="24"/>
  <c r="H96" i="24"/>
  <c r="H36" i="24"/>
  <c r="I36" i="24"/>
  <c r="I120" i="24"/>
  <c r="H120" i="24"/>
  <c r="I38" i="24"/>
  <c r="H38" i="24"/>
  <c r="I61" i="24"/>
  <c r="H61" i="24"/>
  <c r="H105" i="24"/>
  <c r="I105" i="24"/>
  <c r="I130" i="24"/>
  <c r="H130" i="24"/>
  <c r="I47" i="24"/>
  <c r="H47" i="24"/>
  <c r="H51" i="24"/>
  <c r="I51" i="24"/>
  <c r="I94" i="24"/>
  <c r="H94" i="24"/>
  <c r="I30" i="24"/>
  <c r="H30" i="24"/>
  <c r="H33" i="24"/>
  <c r="I33" i="24"/>
  <c r="I77" i="24"/>
  <c r="H77" i="24"/>
  <c r="H121" i="24"/>
  <c r="I121" i="24"/>
  <c r="I55" i="24"/>
  <c r="H55" i="24"/>
  <c r="H43" i="24"/>
  <c r="I43" i="24"/>
  <c r="H111" i="24"/>
  <c r="I111" i="24"/>
  <c r="H17" i="24"/>
  <c r="I17" i="24"/>
  <c r="I62" i="24"/>
  <c r="H62" i="24"/>
  <c r="H84" i="24"/>
  <c r="I84" i="24"/>
  <c r="I108" i="24"/>
  <c r="H108" i="24"/>
  <c r="I126" i="24"/>
  <c r="H126" i="24"/>
  <c r="I115" i="24"/>
  <c r="H115" i="24"/>
  <c r="I54" i="24"/>
  <c r="H54" i="24"/>
  <c r="H100" i="24"/>
  <c r="I100" i="24"/>
  <c r="I78" i="24"/>
  <c r="H78" i="24"/>
  <c r="I110" i="24"/>
  <c r="H110" i="24"/>
  <c r="H49" i="24"/>
  <c r="I49" i="24"/>
  <c r="I125" i="24"/>
  <c r="H125" i="24"/>
  <c r="H52" i="24"/>
  <c r="I52" i="24"/>
  <c r="H127" i="24"/>
  <c r="I127" i="24"/>
  <c r="I69" i="24"/>
  <c r="H69" i="24"/>
  <c r="X82" i="16"/>
  <c r="AK80" i="17"/>
  <c r="Z82" i="16"/>
  <c r="Y82" i="16"/>
  <c r="L67" i="24"/>
  <c r="M67" i="24"/>
  <c r="Y128" i="16"/>
  <c r="Z128" i="16"/>
  <c r="X38" i="16"/>
  <c r="AK36" i="17"/>
  <c r="Z38" i="16"/>
  <c r="Y38" i="16"/>
  <c r="M84" i="24"/>
  <c r="L84" i="24"/>
  <c r="M108" i="24"/>
  <c r="L108" i="24"/>
  <c r="W87" i="16"/>
  <c r="Y87" i="16"/>
  <c r="Z87" i="16"/>
  <c r="W92" i="16"/>
  <c r="Y92" i="16"/>
  <c r="Z92" i="16"/>
  <c r="M127" i="24"/>
  <c r="L127" i="24"/>
  <c r="L38" i="24"/>
  <c r="M38" i="24"/>
  <c r="L59" i="24"/>
  <c r="M59" i="24"/>
  <c r="H35" i="24"/>
  <c r="I35" i="24"/>
  <c r="I13" i="24"/>
  <c r="H13" i="24"/>
  <c r="H73" i="24"/>
  <c r="I73" i="24"/>
  <c r="I16" i="24"/>
  <c r="H16" i="24"/>
  <c r="H87" i="24"/>
  <c r="I87" i="24"/>
  <c r="Y132" i="16"/>
  <c r="Z132" i="16"/>
  <c r="D21" i="24"/>
  <c r="E12" i="24"/>
  <c r="K12" i="24"/>
  <c r="I72" i="24"/>
  <c r="H72" i="24"/>
  <c r="I44" i="24"/>
  <c r="H44" i="24"/>
  <c r="I91" i="24"/>
  <c r="H91" i="24"/>
  <c r="I123" i="24"/>
  <c r="H123" i="24"/>
  <c r="I34" i="24"/>
  <c r="H34" i="24"/>
  <c r="H57" i="24"/>
  <c r="I57" i="24"/>
  <c r="I101" i="24"/>
  <c r="H101" i="24"/>
  <c r="I39" i="24"/>
  <c r="H39" i="24"/>
  <c r="H68" i="24"/>
  <c r="I68" i="24"/>
  <c r="I128" i="24"/>
  <c r="H128" i="24"/>
  <c r="H89" i="24"/>
  <c r="I89" i="24"/>
  <c r="I56" i="24"/>
  <c r="H56" i="24"/>
  <c r="I99" i="24"/>
  <c r="H99" i="24"/>
  <c r="I58" i="24"/>
  <c r="H58" i="24"/>
  <c r="I104" i="24"/>
  <c r="H104" i="24"/>
  <c r="I74" i="24"/>
  <c r="H74" i="24"/>
  <c r="I14" i="24"/>
  <c r="H14" i="24"/>
  <c r="H81" i="24"/>
  <c r="I81" i="24"/>
  <c r="X133" i="16"/>
  <c r="AK131" i="17"/>
  <c r="Y133" i="16"/>
  <c r="Z133" i="16"/>
  <c r="X65" i="16"/>
  <c r="AK63" i="17"/>
  <c r="Z65" i="16"/>
  <c r="Y65" i="16"/>
  <c r="W93" i="16"/>
  <c r="Z93" i="16"/>
  <c r="Y93" i="16"/>
  <c r="M109" i="24"/>
  <c r="L109" i="24"/>
  <c r="M112" i="24"/>
  <c r="L112" i="24"/>
  <c r="M93" i="24"/>
  <c r="L93" i="24"/>
  <c r="Y121" i="16"/>
  <c r="Z121" i="16"/>
  <c r="R76" i="16"/>
  <c r="V76" i="16"/>
  <c r="Y40" i="16"/>
  <c r="Z40" i="16"/>
  <c r="P138" i="16"/>
  <c r="P139" i="16"/>
  <c r="P16" i="16"/>
  <c r="Z85" i="16"/>
  <c r="Y85" i="16"/>
  <c r="Z118" i="16"/>
  <c r="Y118" i="16"/>
  <c r="M20" i="24"/>
  <c r="L20" i="24"/>
  <c r="X69" i="16"/>
  <c r="AK67" i="17"/>
  <c r="Y69" i="16"/>
  <c r="Z69" i="16"/>
  <c r="M105" i="24"/>
  <c r="L105" i="24"/>
  <c r="V67" i="16"/>
  <c r="M81" i="24"/>
  <c r="L81" i="24"/>
  <c r="V131" i="16"/>
  <c r="R75" i="16"/>
  <c r="V75" i="16"/>
  <c r="I40" i="24"/>
  <c r="H40" i="24"/>
  <c r="H75" i="24"/>
  <c r="I75" i="24"/>
  <c r="H41" i="24"/>
  <c r="I41" i="24"/>
  <c r="I118" i="24"/>
  <c r="H118" i="24"/>
  <c r="H59" i="24"/>
  <c r="I59" i="24"/>
  <c r="I26" i="24"/>
  <c r="H26" i="24"/>
  <c r="I70" i="24"/>
  <c r="H70" i="24"/>
  <c r="I92" i="24"/>
  <c r="H92" i="24"/>
  <c r="I117" i="24"/>
  <c r="H117" i="24"/>
  <c r="H25" i="24"/>
  <c r="I25" i="24"/>
  <c r="I29" i="24"/>
  <c r="H29" i="24"/>
  <c r="H83" i="24"/>
  <c r="I83" i="24"/>
  <c r="H116" i="24"/>
  <c r="I116" i="24"/>
  <c r="I42" i="24"/>
  <c r="H42" i="24"/>
  <c r="H65" i="24"/>
  <c r="I65" i="24"/>
  <c r="I109" i="24"/>
  <c r="H109" i="24"/>
  <c r="I19" i="24"/>
  <c r="H19" i="24"/>
  <c r="I20" i="24"/>
  <c r="H20" i="24"/>
  <c r="I79" i="24"/>
  <c r="H79" i="24"/>
  <c r="I124" i="24"/>
  <c r="H124" i="24"/>
  <c r="I31" i="24"/>
  <c r="H31" i="24"/>
  <c r="I53" i="24"/>
  <c r="H53" i="24"/>
  <c r="H97" i="24"/>
  <c r="I97" i="24"/>
  <c r="H129" i="24"/>
  <c r="I129" i="24"/>
  <c r="I90" i="24"/>
  <c r="H90" i="24"/>
  <c r="I23" i="24"/>
  <c r="H23" i="24"/>
  <c r="I76" i="24"/>
  <c r="H76" i="24"/>
  <c r="I64" i="24"/>
  <c r="H64" i="24"/>
  <c r="I82" i="24"/>
  <c r="H82" i="24"/>
  <c r="H27" i="24"/>
  <c r="I27" i="24"/>
  <c r="I93" i="24"/>
  <c r="H93" i="24"/>
  <c r="I86" i="24"/>
  <c r="H86" i="24"/>
  <c r="H95" i="24"/>
  <c r="I95" i="24"/>
  <c r="I46" i="24"/>
  <c r="H46" i="24"/>
  <c r="H113" i="24"/>
  <c r="I113" i="24"/>
  <c r="D132" i="24"/>
  <c r="D133" i="24"/>
  <c r="D10" i="24"/>
  <c r="E22" i="24"/>
  <c r="X114" i="16"/>
  <c r="AK112" i="17"/>
  <c r="Z114" i="16"/>
  <c r="Y114" i="16"/>
  <c r="X80" i="16"/>
  <c r="AK78" i="17"/>
  <c r="M48" i="24"/>
  <c r="L48" i="24"/>
  <c r="X111" i="16"/>
  <c r="AK109" i="17"/>
  <c r="Y111" i="16"/>
  <c r="Z111" i="16"/>
  <c r="X110" i="16"/>
  <c r="AK108" i="17"/>
  <c r="Z110" i="16"/>
  <c r="Y110" i="16"/>
  <c r="L18" i="24"/>
  <c r="M18" i="24"/>
  <c r="L31" i="24"/>
  <c r="M31" i="24"/>
  <c r="W37" i="16"/>
  <c r="Z37" i="16"/>
  <c r="Y37" i="16"/>
  <c r="W44" i="16"/>
  <c r="Y44" i="16"/>
  <c r="Z44" i="16"/>
  <c r="X123" i="16"/>
  <c r="AK121" i="17"/>
  <c r="Y123" i="16"/>
  <c r="Z123" i="16"/>
  <c r="L50" i="24"/>
  <c r="M50" i="24"/>
  <c r="L63" i="24"/>
  <c r="M63" i="24"/>
  <c r="M32" i="24"/>
  <c r="L32" i="24"/>
  <c r="W110" i="16"/>
  <c r="X107" i="16"/>
  <c r="AK105" i="17"/>
  <c r="W32" i="16"/>
  <c r="U43" i="16"/>
  <c r="J37" i="24"/>
  <c r="K37" i="24"/>
  <c r="U53" i="16"/>
  <c r="J47" i="24"/>
  <c r="K47" i="24"/>
  <c r="U59" i="16"/>
  <c r="J53" i="24"/>
  <c r="K53" i="24"/>
  <c r="X57" i="16"/>
  <c r="AK55" i="17"/>
  <c r="W57" i="16"/>
  <c r="W40" i="16"/>
  <c r="X40" i="16"/>
  <c r="AK38" i="17"/>
  <c r="W65" i="16"/>
  <c r="W118" i="16"/>
  <c r="X118" i="16"/>
  <c r="AK116" i="17"/>
  <c r="W128" i="16"/>
  <c r="X128" i="16"/>
  <c r="AK126" i="17"/>
  <c r="X121" i="16"/>
  <c r="AK119" i="17"/>
  <c r="W121" i="16"/>
  <c r="X85" i="16"/>
  <c r="AK83" i="17"/>
  <c r="W85" i="16"/>
  <c r="V36" i="16"/>
  <c r="U36" i="16"/>
  <c r="J30" i="24"/>
  <c r="K30" i="24"/>
  <c r="U120" i="16"/>
  <c r="J114" i="24"/>
  <c r="K114" i="24"/>
  <c r="V120" i="16"/>
  <c r="V73" i="16"/>
  <c r="X94" i="16"/>
  <c r="AK92" i="17"/>
  <c r="W94" i="16"/>
  <c r="U128" i="16"/>
  <c r="J122" i="24"/>
  <c r="K122" i="24"/>
  <c r="U98" i="16"/>
  <c r="J92" i="24"/>
  <c r="K92" i="24"/>
  <c r="V98" i="16"/>
  <c r="U112" i="16"/>
  <c r="J106" i="24"/>
  <c r="K106" i="24"/>
  <c r="U48" i="16"/>
  <c r="J42" i="24"/>
  <c r="K42" i="24"/>
  <c r="V48" i="16"/>
  <c r="U94" i="16"/>
  <c r="J88" i="24"/>
  <c r="K88" i="24"/>
  <c r="U34" i="16"/>
  <c r="J28" i="24"/>
  <c r="K28" i="24"/>
  <c r="V34" i="16"/>
  <c r="U89" i="16"/>
  <c r="J83" i="24"/>
  <c r="K83" i="24"/>
  <c r="V89" i="16"/>
  <c r="V64" i="16"/>
  <c r="U64" i="16"/>
  <c r="J58" i="24"/>
  <c r="K58" i="24"/>
  <c r="V46" i="16"/>
  <c r="U46" i="16"/>
  <c r="J40" i="24"/>
  <c r="K40" i="24"/>
  <c r="V97" i="16"/>
  <c r="U97" i="16"/>
  <c r="J91" i="24"/>
  <c r="K91" i="24"/>
  <c r="V33" i="16"/>
  <c r="U33" i="16"/>
  <c r="J27" i="24"/>
  <c r="K27" i="24"/>
  <c r="W38" i="16"/>
  <c r="W111" i="16"/>
  <c r="U84" i="16"/>
  <c r="J78" i="24"/>
  <c r="K78" i="24"/>
  <c r="V84" i="16"/>
  <c r="V126" i="16"/>
  <c r="U126" i="16"/>
  <c r="J120" i="24"/>
  <c r="K120" i="24"/>
  <c r="U62" i="16"/>
  <c r="J56" i="24"/>
  <c r="K56" i="24"/>
  <c r="V62" i="16"/>
  <c r="V41" i="16"/>
  <c r="U41" i="16"/>
  <c r="J35" i="24"/>
  <c r="K35" i="24"/>
  <c r="U72" i="16"/>
  <c r="J66" i="24"/>
  <c r="K66" i="24"/>
  <c r="V72" i="16"/>
  <c r="V23" i="16"/>
  <c r="U23" i="16"/>
  <c r="J17" i="24"/>
  <c r="K17" i="24"/>
  <c r="V79" i="16"/>
  <c r="U79" i="16"/>
  <c r="J73" i="24"/>
  <c r="K73" i="24"/>
  <c r="V102" i="16"/>
  <c r="U102" i="16"/>
  <c r="J96" i="24"/>
  <c r="K96" i="24"/>
  <c r="V125" i="16"/>
  <c r="U125" i="16"/>
  <c r="J119" i="24"/>
  <c r="K119" i="24"/>
  <c r="V61" i="16"/>
  <c r="U61" i="16"/>
  <c r="J55" i="24"/>
  <c r="K55" i="24"/>
  <c r="V35" i="16"/>
  <c r="U35" i="16"/>
  <c r="J29" i="24"/>
  <c r="K29" i="24"/>
  <c r="V112" i="16"/>
  <c r="V54" i="16"/>
  <c r="V59" i="16"/>
  <c r="V43" i="16"/>
  <c r="V53" i="16"/>
  <c r="U66" i="16"/>
  <c r="J60" i="24"/>
  <c r="K60" i="24"/>
  <c r="V66" i="16"/>
  <c r="U107" i="16"/>
  <c r="J101" i="24"/>
  <c r="K101" i="24"/>
  <c r="U121" i="16"/>
  <c r="J115" i="24"/>
  <c r="K115" i="24"/>
  <c r="U57" i="16"/>
  <c r="J51" i="24"/>
  <c r="K51" i="24"/>
  <c r="U20" i="16"/>
  <c r="J14" i="24"/>
  <c r="K14" i="24"/>
  <c r="V20" i="16"/>
  <c r="U122" i="16"/>
  <c r="J116" i="24"/>
  <c r="K116" i="24"/>
  <c r="V122" i="16"/>
  <c r="U103" i="16"/>
  <c r="J97" i="24"/>
  <c r="K97" i="24"/>
  <c r="V103" i="16"/>
  <c r="U40" i="16"/>
  <c r="J34" i="24"/>
  <c r="K34" i="24"/>
  <c r="V86" i="16"/>
  <c r="U86" i="16"/>
  <c r="J80" i="24"/>
  <c r="K80" i="24"/>
  <c r="U30" i="16"/>
  <c r="J24" i="24"/>
  <c r="K24" i="24"/>
  <c r="V30" i="16"/>
  <c r="U117" i="16"/>
  <c r="J111" i="24"/>
  <c r="K111" i="24"/>
  <c r="V117" i="16"/>
  <c r="U85" i="16"/>
  <c r="J79" i="24"/>
  <c r="K79" i="24"/>
  <c r="Z25" i="17"/>
  <c r="AC16" i="17"/>
  <c r="AD16" i="17"/>
  <c r="AE16" i="17"/>
  <c r="AF16" i="17"/>
  <c r="AD36" i="17"/>
  <c r="AE36" i="17"/>
  <c r="AF36" i="17"/>
  <c r="AG36" i="17"/>
  <c r="AC36" i="17"/>
  <c r="AD44" i="17"/>
  <c r="AE44" i="17"/>
  <c r="AF44" i="17"/>
  <c r="AG44" i="17"/>
  <c r="AC44" i="17"/>
  <c r="AF67" i="17"/>
  <c r="AG67" i="17"/>
  <c r="AC67" i="17"/>
  <c r="AD67" i="17"/>
  <c r="AF39" i="17"/>
  <c r="AG39" i="17"/>
  <c r="AC39" i="17"/>
  <c r="AD39" i="17"/>
  <c r="AF79" i="17"/>
  <c r="AG79" i="17"/>
  <c r="AC79" i="17"/>
  <c r="AD79" i="17"/>
  <c r="AF111" i="17"/>
  <c r="AG111" i="17"/>
  <c r="AC111" i="17"/>
  <c r="AD111" i="17"/>
  <c r="AF123" i="17"/>
  <c r="AG123" i="17"/>
  <c r="AC123" i="17"/>
  <c r="AD123" i="17"/>
  <c r="AF17" i="17"/>
  <c r="AG17" i="17"/>
  <c r="AC17" i="17"/>
  <c r="AD17" i="17"/>
  <c r="AF22" i="17"/>
  <c r="AG22" i="17"/>
  <c r="AD22" i="17"/>
  <c r="AE22" i="17"/>
  <c r="AC22" i="17"/>
  <c r="AD54" i="17"/>
  <c r="AE54" i="17"/>
  <c r="AF54" i="17"/>
  <c r="AG54" i="17"/>
  <c r="AC54" i="17"/>
  <c r="AF45" i="17"/>
  <c r="AC45" i="17"/>
  <c r="AD45" i="17"/>
  <c r="AE45" i="17"/>
  <c r="AF77" i="17"/>
  <c r="AG77" i="17"/>
  <c r="AC77" i="17"/>
  <c r="AD77" i="17"/>
  <c r="AF89" i="17"/>
  <c r="AG89" i="17"/>
  <c r="AC89" i="17"/>
  <c r="AD89" i="17"/>
  <c r="AD100" i="17"/>
  <c r="AE100" i="17"/>
  <c r="AF100" i="17"/>
  <c r="AG100" i="17"/>
  <c r="AC100" i="17"/>
  <c r="AD122" i="17"/>
  <c r="AE122" i="17"/>
  <c r="AF122" i="17"/>
  <c r="AG122" i="17"/>
  <c r="AI122" i="17"/>
  <c r="AJ122" i="17"/>
  <c r="AC122" i="17"/>
  <c r="AF20" i="17"/>
  <c r="AG20" i="17"/>
  <c r="AD20" i="17"/>
  <c r="AE20" i="17"/>
  <c r="AC20" i="17"/>
  <c r="AF75" i="17"/>
  <c r="AG75" i="17"/>
  <c r="AC75" i="17"/>
  <c r="AD75" i="17"/>
  <c r="AD40" i="17"/>
  <c r="AE40" i="17"/>
  <c r="AF40" i="17"/>
  <c r="AC40" i="17"/>
  <c r="AF63" i="17"/>
  <c r="AG63" i="17"/>
  <c r="AC63" i="17"/>
  <c r="AD63" i="17"/>
  <c r="AF91" i="17"/>
  <c r="AG91" i="17"/>
  <c r="AC91" i="17"/>
  <c r="AD91" i="17"/>
  <c r="AD102" i="17"/>
  <c r="AE102" i="17"/>
  <c r="AF102" i="17"/>
  <c r="AC102" i="17"/>
  <c r="AD124" i="17"/>
  <c r="AE124" i="17"/>
  <c r="AF124" i="17"/>
  <c r="AG124" i="17"/>
  <c r="AC124" i="17"/>
  <c r="AF30" i="17"/>
  <c r="AG30" i="17"/>
  <c r="AD30" i="17"/>
  <c r="AE30" i="17"/>
  <c r="AC30" i="17"/>
  <c r="AF42" i="17"/>
  <c r="AG42" i="17"/>
  <c r="AD42" i="17"/>
  <c r="AE42" i="17"/>
  <c r="AC42" i="17"/>
  <c r="AD74" i="17"/>
  <c r="AE74" i="17"/>
  <c r="AF74" i="17"/>
  <c r="AG74" i="17"/>
  <c r="AI74" i="17"/>
  <c r="AJ74" i="17"/>
  <c r="AC74" i="17"/>
  <c r="AF65" i="17"/>
  <c r="AG65" i="17"/>
  <c r="AC65" i="17"/>
  <c r="AD65" i="17"/>
  <c r="AD96" i="17"/>
  <c r="AE96" i="17"/>
  <c r="AF96" i="17"/>
  <c r="AG96" i="17"/>
  <c r="AI96" i="17"/>
  <c r="AJ96" i="17"/>
  <c r="AC96" i="17"/>
  <c r="AF109" i="17"/>
  <c r="AG109" i="17"/>
  <c r="AC109" i="17"/>
  <c r="AD109" i="17"/>
  <c r="AF121" i="17"/>
  <c r="AG121" i="17"/>
  <c r="AC121" i="17"/>
  <c r="AD121" i="17"/>
  <c r="AD134" i="17"/>
  <c r="AE134" i="17"/>
  <c r="AF134" i="17"/>
  <c r="AC134" i="17"/>
  <c r="AF29" i="17"/>
  <c r="AG29" i="17"/>
  <c r="AC29" i="17"/>
  <c r="AD29" i="17"/>
  <c r="AF51" i="17"/>
  <c r="AG51" i="17"/>
  <c r="AC51" i="17"/>
  <c r="AD51" i="17"/>
  <c r="AF33" i="17"/>
  <c r="AG33" i="17"/>
  <c r="AC33" i="17"/>
  <c r="AD33" i="17"/>
  <c r="AF55" i="17"/>
  <c r="AG55" i="17"/>
  <c r="AC55" i="17"/>
  <c r="AD55" i="17"/>
  <c r="AF87" i="17"/>
  <c r="AG87" i="17"/>
  <c r="AC87" i="17"/>
  <c r="AD87" i="17"/>
  <c r="AD98" i="17"/>
  <c r="AE98" i="17"/>
  <c r="AF98" i="17"/>
  <c r="AG98" i="17"/>
  <c r="AC98" i="17"/>
  <c r="AD120" i="17"/>
  <c r="AE120" i="17"/>
  <c r="AF120" i="17"/>
  <c r="AG120" i="17"/>
  <c r="AI120" i="17"/>
  <c r="AJ120" i="17"/>
  <c r="AC120" i="17"/>
  <c r="AF34" i="17"/>
  <c r="AG34" i="17"/>
  <c r="AI34" i="17"/>
  <c r="AJ34" i="17"/>
  <c r="AD34" i="17"/>
  <c r="AE34" i="17"/>
  <c r="AC34" i="17"/>
  <c r="AF46" i="17"/>
  <c r="AG46" i="17"/>
  <c r="AD46" i="17"/>
  <c r="AE46" i="17"/>
  <c r="AC46" i="17"/>
  <c r="AF37" i="17"/>
  <c r="AC37" i="17"/>
  <c r="AD37" i="17"/>
  <c r="AE37" i="17"/>
  <c r="AF69" i="17"/>
  <c r="AC69" i="17"/>
  <c r="AD69" i="17"/>
  <c r="AE69" i="17"/>
  <c r="AF81" i="17"/>
  <c r="AC81" i="17"/>
  <c r="AD81" i="17"/>
  <c r="AE81" i="17"/>
  <c r="AF113" i="17"/>
  <c r="AG113" i="17"/>
  <c r="AC113" i="17"/>
  <c r="AD113" i="17"/>
  <c r="AF125" i="17"/>
  <c r="AG125" i="17"/>
  <c r="AC125" i="17"/>
  <c r="AD125" i="17"/>
  <c r="AC23" i="17"/>
  <c r="AF23" i="17"/>
  <c r="AG23" i="17"/>
  <c r="AD23" i="17"/>
  <c r="AE23" i="17"/>
  <c r="AF59" i="17"/>
  <c r="AG59" i="17"/>
  <c r="AC59" i="17"/>
  <c r="AD59" i="17"/>
  <c r="AF24" i="17"/>
  <c r="AG24" i="17"/>
  <c r="AD24" i="17"/>
  <c r="AE24" i="17"/>
  <c r="AC24" i="17"/>
  <c r="AF47" i="17"/>
  <c r="AG47" i="17"/>
  <c r="AC47" i="17"/>
  <c r="AD47" i="17"/>
  <c r="AF83" i="17"/>
  <c r="AG83" i="17"/>
  <c r="AC83" i="17"/>
  <c r="AD83" i="17"/>
  <c r="AF115" i="17"/>
  <c r="AG115" i="17"/>
  <c r="AC115" i="17"/>
  <c r="AD115" i="17"/>
  <c r="AD128" i="17"/>
  <c r="AE128" i="17"/>
  <c r="AF128" i="17"/>
  <c r="AC128" i="17"/>
  <c r="AF21" i="17"/>
  <c r="AG21" i="17"/>
  <c r="AC21" i="17"/>
  <c r="AD21" i="17"/>
  <c r="AF35" i="17"/>
  <c r="AG35" i="17"/>
  <c r="AC35" i="17"/>
  <c r="AD35" i="17"/>
  <c r="AD66" i="17"/>
  <c r="AE66" i="17"/>
  <c r="AF66" i="17"/>
  <c r="AG66" i="17"/>
  <c r="AC66" i="17"/>
  <c r="AF57" i="17"/>
  <c r="AG57" i="17"/>
  <c r="AC57" i="17"/>
  <c r="AD57" i="17"/>
  <c r="AD88" i="17"/>
  <c r="AE88" i="17"/>
  <c r="AF88" i="17"/>
  <c r="AG88" i="17"/>
  <c r="AC88" i="17"/>
  <c r="AF101" i="17"/>
  <c r="AG101" i="17"/>
  <c r="AC101" i="17"/>
  <c r="AD101" i="17"/>
  <c r="AD112" i="17"/>
  <c r="AE112" i="17"/>
  <c r="AF112" i="17"/>
  <c r="AG112" i="17"/>
  <c r="AC112" i="17"/>
  <c r="AF133" i="17"/>
  <c r="AC133" i="17"/>
  <c r="AD133" i="17"/>
  <c r="AE133" i="17"/>
  <c r="AD130" i="17"/>
  <c r="AE130" i="17"/>
  <c r="AF130" i="17"/>
  <c r="AG130" i="17"/>
  <c r="AC130" i="17"/>
  <c r="AD94" i="17"/>
  <c r="AE94" i="17"/>
  <c r="AF94" i="17"/>
  <c r="AG94" i="17"/>
  <c r="AI94" i="17"/>
  <c r="AJ94" i="17"/>
  <c r="AC94" i="17"/>
  <c r="AF119" i="17"/>
  <c r="AG119" i="17"/>
  <c r="AC119" i="17"/>
  <c r="AD119" i="17"/>
  <c r="AF27" i="17"/>
  <c r="AG27" i="17"/>
  <c r="AC27" i="17"/>
  <c r="AD27" i="17"/>
  <c r="AD58" i="17"/>
  <c r="AE58" i="17"/>
  <c r="AF58" i="17"/>
  <c r="AG58" i="17"/>
  <c r="AC58" i="17"/>
  <c r="AD80" i="17"/>
  <c r="AE80" i="17"/>
  <c r="AF80" i="17"/>
  <c r="AG80" i="17"/>
  <c r="AI80" i="17"/>
  <c r="AJ80" i="17"/>
  <c r="AC80" i="17"/>
  <c r="AD104" i="17"/>
  <c r="AE104" i="17"/>
  <c r="AF104" i="17"/>
  <c r="AG104" i="17"/>
  <c r="AC104" i="17"/>
  <c r="AD68" i="17"/>
  <c r="AE68" i="17"/>
  <c r="AF68" i="17"/>
  <c r="AC68" i="17"/>
  <c r="AD82" i="17"/>
  <c r="AE82" i="17"/>
  <c r="AF82" i="17"/>
  <c r="AG82" i="17"/>
  <c r="AC82" i="17"/>
  <c r="AD86" i="17"/>
  <c r="AE86" i="17"/>
  <c r="AF86" i="17"/>
  <c r="AC86" i="17"/>
  <c r="AD114" i="17"/>
  <c r="AE114" i="17"/>
  <c r="AF114" i="17"/>
  <c r="AC114" i="17"/>
  <c r="AF31" i="17"/>
  <c r="AG31" i="17"/>
  <c r="AC31" i="17"/>
  <c r="AD31" i="17"/>
  <c r="AF53" i="17"/>
  <c r="AG53" i="17"/>
  <c r="AC53" i="17"/>
  <c r="AD53" i="17"/>
  <c r="AF97" i="17"/>
  <c r="AG97" i="17"/>
  <c r="AC97" i="17"/>
  <c r="AD97" i="17"/>
  <c r="AF129" i="17"/>
  <c r="AG129" i="17"/>
  <c r="AC129" i="17"/>
  <c r="AD129" i="17"/>
  <c r="AD90" i="17"/>
  <c r="AE90" i="17"/>
  <c r="AF90" i="17"/>
  <c r="AG90" i="17"/>
  <c r="AC90" i="17"/>
  <c r="AD56" i="17"/>
  <c r="AE56" i="17"/>
  <c r="AF56" i="17"/>
  <c r="AC56" i="17"/>
  <c r="AF99" i="17"/>
  <c r="AC99" i="17"/>
  <c r="AD99" i="17"/>
  <c r="AE99" i="17"/>
  <c r="AF131" i="17"/>
  <c r="AG131" i="17"/>
  <c r="AC131" i="17"/>
  <c r="AD131" i="17"/>
  <c r="AF50" i="17"/>
  <c r="AD50" i="17"/>
  <c r="AE50" i="17"/>
  <c r="AC50" i="17"/>
  <c r="AF73" i="17"/>
  <c r="AG73" i="17"/>
  <c r="AC73" i="17"/>
  <c r="AD73" i="17"/>
  <c r="AF117" i="17"/>
  <c r="AG117" i="17"/>
  <c r="AC117" i="17"/>
  <c r="AD117" i="17"/>
  <c r="AD32" i="17"/>
  <c r="AE32" i="17"/>
  <c r="AF32" i="17"/>
  <c r="AG32" i="17"/>
  <c r="AC32" i="17"/>
  <c r="AD76" i="17"/>
  <c r="AE76" i="17"/>
  <c r="AF76" i="17"/>
  <c r="AG76" i="17"/>
  <c r="AH76" i="17"/>
  <c r="AC76" i="17"/>
  <c r="AC19" i="17"/>
  <c r="AF19" i="17"/>
  <c r="AG19" i="17"/>
  <c r="AD19" i="17"/>
  <c r="AE19" i="17"/>
  <c r="AD48" i="17"/>
  <c r="AE48" i="17"/>
  <c r="AF48" i="17"/>
  <c r="AG48" i="17"/>
  <c r="AC48" i="17"/>
  <c r="AF71" i="17"/>
  <c r="AG71" i="17"/>
  <c r="AC71" i="17"/>
  <c r="AD71" i="17"/>
  <c r="AF95" i="17"/>
  <c r="AG95" i="17"/>
  <c r="AC95" i="17"/>
  <c r="AD95" i="17"/>
  <c r="AD106" i="17"/>
  <c r="AE106" i="17"/>
  <c r="AF106" i="17"/>
  <c r="AG106" i="17"/>
  <c r="AC106" i="17"/>
  <c r="AF127" i="17"/>
  <c r="AC127" i="17"/>
  <c r="AD127" i="17"/>
  <c r="AE127" i="17"/>
  <c r="AF38" i="17"/>
  <c r="AG38" i="17"/>
  <c r="AD38" i="17"/>
  <c r="AE38" i="17"/>
  <c r="AC38" i="17"/>
  <c r="AD70" i="17"/>
  <c r="AE70" i="17"/>
  <c r="AF70" i="17"/>
  <c r="AG70" i="17"/>
  <c r="AH70" i="17"/>
  <c r="AC70" i="17"/>
  <c r="AF61" i="17"/>
  <c r="AG61" i="17"/>
  <c r="AC61" i="17"/>
  <c r="AD61" i="17"/>
  <c r="AD92" i="17"/>
  <c r="AE92" i="17"/>
  <c r="AF92" i="17"/>
  <c r="AG92" i="17"/>
  <c r="AH92" i="17"/>
  <c r="AC92" i="17"/>
  <c r="AF105" i="17"/>
  <c r="AG105" i="17"/>
  <c r="AC105" i="17"/>
  <c r="AD105" i="17"/>
  <c r="AD116" i="17"/>
  <c r="AE116" i="17"/>
  <c r="AF116" i="17"/>
  <c r="AG116" i="17"/>
  <c r="AH116" i="17"/>
  <c r="AC116" i="17"/>
  <c r="AF43" i="17"/>
  <c r="AG43" i="17"/>
  <c r="AC43" i="17"/>
  <c r="AD43" i="17"/>
  <c r="AD28" i="17"/>
  <c r="AE28" i="17"/>
  <c r="AF28" i="17"/>
  <c r="AG28" i="17"/>
  <c r="AH28" i="17"/>
  <c r="AC28" i="17"/>
  <c r="AD72" i="17"/>
  <c r="AE72" i="17"/>
  <c r="AF72" i="17"/>
  <c r="AC72" i="17"/>
  <c r="AF107" i="17"/>
  <c r="AG107" i="17"/>
  <c r="AC107" i="17"/>
  <c r="AD107" i="17"/>
  <c r="AD132" i="17"/>
  <c r="AE132" i="17"/>
  <c r="AF132" i="17"/>
  <c r="AG132" i="17"/>
  <c r="AC132" i="17"/>
  <c r="AF49" i="17"/>
  <c r="AC49" i="17"/>
  <c r="AD49" i="17"/>
  <c r="AE49" i="17"/>
  <c r="AF93" i="17"/>
  <c r="AG93" i="17"/>
  <c r="AC93" i="17"/>
  <c r="AD93" i="17"/>
  <c r="AD126" i="17"/>
  <c r="AE126" i="17"/>
  <c r="AF126" i="17"/>
  <c r="AG126" i="17"/>
  <c r="AH126" i="17"/>
  <c r="AC126" i="17"/>
  <c r="AD60" i="17"/>
  <c r="AE60" i="17"/>
  <c r="AF60" i="17"/>
  <c r="AG60" i="17"/>
  <c r="AC60" i="17"/>
  <c r="AD64" i="17"/>
  <c r="AE64" i="17"/>
  <c r="AF64" i="17"/>
  <c r="AG64" i="17"/>
  <c r="AH64" i="17"/>
  <c r="AC64" i="17"/>
  <c r="AF103" i="17"/>
  <c r="AC103" i="17"/>
  <c r="AD103" i="17"/>
  <c r="AE103" i="17"/>
  <c r="AF135" i="17"/>
  <c r="AC135" i="17"/>
  <c r="AD135" i="17"/>
  <c r="AE135" i="17"/>
  <c r="AD62" i="17"/>
  <c r="AE62" i="17"/>
  <c r="AF62" i="17"/>
  <c r="AG62" i="17"/>
  <c r="AC62" i="17"/>
  <c r="AD84" i="17"/>
  <c r="AE84" i="17"/>
  <c r="AF84" i="17"/>
  <c r="AG84" i="17"/>
  <c r="AH84" i="17"/>
  <c r="AC84" i="17"/>
  <c r="AD108" i="17"/>
  <c r="AE108" i="17"/>
  <c r="AF108" i="17"/>
  <c r="AG108" i="17"/>
  <c r="AC108" i="17"/>
  <c r="AD52" i="17"/>
  <c r="AE52" i="17"/>
  <c r="AF52" i="17"/>
  <c r="AG52" i="17"/>
  <c r="AH52" i="17"/>
  <c r="AC52" i="17"/>
  <c r="AD78" i="17"/>
  <c r="AE78" i="17"/>
  <c r="AF78" i="17"/>
  <c r="AG78" i="17"/>
  <c r="AC78" i="17"/>
  <c r="AD110" i="17"/>
  <c r="AE110" i="17"/>
  <c r="AF110" i="17"/>
  <c r="AG110" i="17"/>
  <c r="AC110" i="17"/>
  <c r="AF18" i="17"/>
  <c r="AG18" i="17"/>
  <c r="AH18" i="17"/>
  <c r="AD18" i="17"/>
  <c r="AE18" i="17"/>
  <c r="AC18" i="17"/>
  <c r="AF41" i="17"/>
  <c r="AG41" i="17"/>
  <c r="AC41" i="17"/>
  <c r="AD41" i="17"/>
  <c r="AF85" i="17"/>
  <c r="AG85" i="17"/>
  <c r="AC85" i="17"/>
  <c r="AD85" i="17"/>
  <c r="AD118" i="17"/>
  <c r="AE118" i="17"/>
  <c r="AF118" i="17"/>
  <c r="AG118" i="17"/>
  <c r="AH118" i="17"/>
  <c r="AC118" i="17"/>
  <c r="AF26" i="17"/>
  <c r="AD26" i="17"/>
  <c r="AE26" i="17"/>
  <c r="AC26" i="17"/>
  <c r="W82" i="16"/>
  <c r="W137" i="17"/>
  <c r="W15" i="17"/>
  <c r="X15" i="17"/>
  <c r="Y25" i="17"/>
  <c r="X132" i="16"/>
  <c r="AK130" i="17"/>
  <c r="W132" i="16"/>
  <c r="Z136" i="17"/>
  <c r="Z137" i="17"/>
  <c r="Z15" i="17"/>
  <c r="T137" i="17"/>
  <c r="T15" i="17"/>
  <c r="T27" i="16"/>
  <c r="V18" i="16"/>
  <c r="Y136" i="17"/>
  <c r="X26" i="16"/>
  <c r="AK24" i="17"/>
  <c r="W26" i="16"/>
  <c r="S139" i="16"/>
  <c r="S16" i="16"/>
  <c r="Y76" i="16"/>
  <c r="Z76" i="16"/>
  <c r="X76" i="16"/>
  <c r="AK74" i="17"/>
  <c r="W76" i="16"/>
  <c r="AC136" i="17"/>
  <c r="AE93" i="17"/>
  <c r="AH93" i="17"/>
  <c r="AE105" i="17"/>
  <c r="AH105" i="17"/>
  <c r="AE71" i="17"/>
  <c r="AH71" i="17"/>
  <c r="AH48" i="17"/>
  <c r="AH131" i="17"/>
  <c r="AE131" i="17"/>
  <c r="AH129" i="17"/>
  <c r="AE129" i="17"/>
  <c r="AE119" i="17"/>
  <c r="AH119" i="17"/>
  <c r="AH115" i="17"/>
  <c r="AE115" i="17"/>
  <c r="AE59" i="17"/>
  <c r="AH59" i="17"/>
  <c r="AI23" i="17"/>
  <c r="AJ23" i="17"/>
  <c r="AH55" i="17"/>
  <c r="AE55" i="17"/>
  <c r="AE65" i="17"/>
  <c r="AH65" i="17"/>
  <c r="AH42" i="17"/>
  <c r="AH20" i="17"/>
  <c r="AE111" i="17"/>
  <c r="AH111" i="17"/>
  <c r="M111" i="24"/>
  <c r="L111" i="24"/>
  <c r="Z86" i="16"/>
  <c r="Y86" i="16"/>
  <c r="Z122" i="16"/>
  <c r="Y122" i="16"/>
  <c r="L51" i="24"/>
  <c r="M51" i="24"/>
  <c r="M60" i="24"/>
  <c r="L60" i="24"/>
  <c r="Z54" i="16"/>
  <c r="Y54" i="16"/>
  <c r="L55" i="24"/>
  <c r="M55" i="24"/>
  <c r="M96" i="24"/>
  <c r="L96" i="24"/>
  <c r="M17" i="24"/>
  <c r="L17" i="24"/>
  <c r="L35" i="24"/>
  <c r="M35" i="24"/>
  <c r="M120" i="24"/>
  <c r="L120" i="24"/>
  <c r="L91" i="24"/>
  <c r="M91" i="24"/>
  <c r="L58" i="24"/>
  <c r="M58" i="24"/>
  <c r="Z34" i="16"/>
  <c r="Y34" i="16"/>
  <c r="L42" i="24"/>
  <c r="M42" i="24"/>
  <c r="L122" i="24"/>
  <c r="M122" i="24"/>
  <c r="L30" i="24"/>
  <c r="M30" i="24"/>
  <c r="L47" i="24"/>
  <c r="M47" i="24"/>
  <c r="H22" i="24"/>
  <c r="H132" i="24"/>
  <c r="E132" i="24"/>
  <c r="I132" i="24"/>
  <c r="I22" i="24"/>
  <c r="Y75" i="16"/>
  <c r="Z75" i="16"/>
  <c r="X75" i="16"/>
  <c r="AK73" i="17"/>
  <c r="W75" i="16"/>
  <c r="J21" i="24"/>
  <c r="AH41" i="17"/>
  <c r="AE41" i="17"/>
  <c r="AE107" i="17"/>
  <c r="AH107" i="17"/>
  <c r="AH95" i="17"/>
  <c r="AE95" i="17"/>
  <c r="AE31" i="17"/>
  <c r="AH31" i="17"/>
  <c r="AH27" i="17"/>
  <c r="AE27" i="17"/>
  <c r="AE57" i="17"/>
  <c r="AH57" i="17"/>
  <c r="AH113" i="17"/>
  <c r="AE113" i="17"/>
  <c r="AE87" i="17"/>
  <c r="AH87" i="17"/>
  <c r="AE29" i="17"/>
  <c r="AH29" i="17"/>
  <c r="AE63" i="17"/>
  <c r="AH63" i="17"/>
  <c r="AE123" i="17"/>
  <c r="AH123" i="17"/>
  <c r="AE67" i="17"/>
  <c r="AH67" i="17"/>
  <c r="Z30" i="16"/>
  <c r="Y30" i="16"/>
  <c r="L34" i="24"/>
  <c r="M34" i="24"/>
  <c r="M116" i="24"/>
  <c r="L116" i="24"/>
  <c r="L115" i="24"/>
  <c r="M115" i="24"/>
  <c r="Z53" i="16"/>
  <c r="Y53" i="16"/>
  <c r="Y112" i="16"/>
  <c r="Z112" i="16"/>
  <c r="Z61" i="16"/>
  <c r="Y61" i="16"/>
  <c r="Z102" i="16"/>
  <c r="Y102" i="16"/>
  <c r="Y23" i="16"/>
  <c r="Z23" i="16"/>
  <c r="Z41" i="16"/>
  <c r="Y41" i="16"/>
  <c r="Z126" i="16"/>
  <c r="Y126" i="16"/>
  <c r="Z97" i="16"/>
  <c r="Y97" i="16"/>
  <c r="Y64" i="16"/>
  <c r="Z64" i="16"/>
  <c r="M28" i="24"/>
  <c r="L28" i="24"/>
  <c r="L106" i="24"/>
  <c r="M106" i="24"/>
  <c r="Y36" i="16"/>
  <c r="Z36" i="16"/>
  <c r="L37" i="24"/>
  <c r="M37" i="24"/>
  <c r="U75" i="16"/>
  <c r="J69" i="24"/>
  <c r="K69" i="24"/>
  <c r="Y67" i="16"/>
  <c r="Z67" i="16"/>
  <c r="W67" i="16"/>
  <c r="X67" i="16"/>
  <c r="AK65" i="17"/>
  <c r="U76" i="16"/>
  <c r="J70" i="24"/>
  <c r="K70" i="24"/>
  <c r="E21" i="24"/>
  <c r="I12" i="24"/>
  <c r="H12" i="24"/>
  <c r="H21" i="24"/>
  <c r="H133" i="24"/>
  <c r="H10" i="24"/>
  <c r="AH85" i="17"/>
  <c r="AE85" i="17"/>
  <c r="AH43" i="17"/>
  <c r="AE43" i="17"/>
  <c r="AE61" i="17"/>
  <c r="AH61" i="17"/>
  <c r="AH73" i="17"/>
  <c r="AE73" i="17"/>
  <c r="AI90" i="17"/>
  <c r="AJ90" i="17"/>
  <c r="AE53" i="17"/>
  <c r="AH53" i="17"/>
  <c r="AE21" i="17"/>
  <c r="AH21" i="17"/>
  <c r="AE47" i="17"/>
  <c r="AH47" i="17"/>
  <c r="AE125" i="17"/>
  <c r="AH125" i="17"/>
  <c r="AE51" i="17"/>
  <c r="AH51" i="17"/>
  <c r="AE109" i="17"/>
  <c r="AH109" i="17"/>
  <c r="AE91" i="17"/>
  <c r="AH91" i="17"/>
  <c r="AE77" i="17"/>
  <c r="AH77" i="17"/>
  <c r="AE17" i="17"/>
  <c r="AH17" i="17"/>
  <c r="AE39" i="17"/>
  <c r="AH39" i="17"/>
  <c r="M79" i="24"/>
  <c r="L79" i="24"/>
  <c r="M24" i="24"/>
  <c r="L24" i="24"/>
  <c r="Y103" i="16"/>
  <c r="Z103" i="16"/>
  <c r="Y20" i="16"/>
  <c r="Z20" i="16"/>
  <c r="M101" i="24"/>
  <c r="L101" i="24"/>
  <c r="Y43" i="16"/>
  <c r="Z43" i="16"/>
  <c r="L29" i="24"/>
  <c r="M29" i="24"/>
  <c r="M119" i="24"/>
  <c r="L119" i="24"/>
  <c r="M73" i="24"/>
  <c r="L73" i="24"/>
  <c r="Y72" i="16"/>
  <c r="Z72" i="16"/>
  <c r="Z62" i="16"/>
  <c r="Y62" i="16"/>
  <c r="Y84" i="16"/>
  <c r="Z84" i="16"/>
  <c r="L27" i="24"/>
  <c r="M27" i="24"/>
  <c r="M40" i="24"/>
  <c r="L40" i="24"/>
  <c r="Y89" i="16"/>
  <c r="Z89" i="16"/>
  <c r="M88" i="24"/>
  <c r="L88" i="24"/>
  <c r="Z98" i="16"/>
  <c r="Y98" i="16"/>
  <c r="Y120" i="16"/>
  <c r="Z120" i="16"/>
  <c r="Y131" i="16"/>
  <c r="Z131" i="16"/>
  <c r="X131" i="16"/>
  <c r="AK129" i="17"/>
  <c r="W131" i="16"/>
  <c r="R138" i="16"/>
  <c r="R139" i="16"/>
  <c r="R16" i="16"/>
  <c r="U50" i="16"/>
  <c r="J44" i="24"/>
  <c r="K44" i="24"/>
  <c r="Y18" i="16"/>
  <c r="Z18" i="16"/>
  <c r="AE117" i="17"/>
  <c r="AH117" i="17"/>
  <c r="AE97" i="17"/>
  <c r="AH97" i="17"/>
  <c r="AE101" i="17"/>
  <c r="AH101" i="17"/>
  <c r="AE35" i="17"/>
  <c r="AH35" i="17"/>
  <c r="AE83" i="17"/>
  <c r="AH83" i="17"/>
  <c r="AE33" i="17"/>
  <c r="AH33" i="17"/>
  <c r="AE121" i="17"/>
  <c r="AH121" i="17"/>
  <c r="AE75" i="17"/>
  <c r="AH75" i="17"/>
  <c r="AE89" i="17"/>
  <c r="AH89" i="17"/>
  <c r="AE79" i="17"/>
  <c r="AH79" i="17"/>
  <c r="Z117" i="16"/>
  <c r="Y117" i="16"/>
  <c r="M80" i="24"/>
  <c r="L80" i="24"/>
  <c r="M97" i="24"/>
  <c r="L97" i="24"/>
  <c r="L14" i="24"/>
  <c r="M14" i="24"/>
  <c r="Z66" i="16"/>
  <c r="Y66" i="16"/>
  <c r="Y59" i="16"/>
  <c r="Z59" i="16"/>
  <c r="Y35" i="16"/>
  <c r="Z35" i="16"/>
  <c r="Z125" i="16"/>
  <c r="Y125" i="16"/>
  <c r="Y79" i="16"/>
  <c r="Z79" i="16"/>
  <c r="L66" i="24"/>
  <c r="M66" i="24"/>
  <c r="M56" i="24"/>
  <c r="L56" i="24"/>
  <c r="L78" i="24"/>
  <c r="M78" i="24"/>
  <c r="Y33" i="16"/>
  <c r="Z33" i="16"/>
  <c r="Z46" i="16"/>
  <c r="Y46" i="16"/>
  <c r="L83" i="24"/>
  <c r="M83" i="24"/>
  <c r="Y48" i="16"/>
  <c r="Z48" i="16"/>
  <c r="M92" i="24"/>
  <c r="L92" i="24"/>
  <c r="Z73" i="16"/>
  <c r="Y73" i="16"/>
  <c r="L114" i="24"/>
  <c r="M114" i="24"/>
  <c r="L53" i="24"/>
  <c r="M53" i="24"/>
  <c r="M12" i="24"/>
  <c r="L12" i="24"/>
  <c r="L21" i="24"/>
  <c r="K21" i="24"/>
  <c r="V50" i="16"/>
  <c r="AH78" i="17"/>
  <c r="AH108" i="17"/>
  <c r="AH62" i="17"/>
  <c r="AH60" i="17"/>
  <c r="AH132" i="17"/>
  <c r="AH106" i="17"/>
  <c r="AH19" i="17"/>
  <c r="AH32" i="17"/>
  <c r="AH82" i="17"/>
  <c r="AH104" i="17"/>
  <c r="AH58" i="17"/>
  <c r="AH130" i="17"/>
  <c r="AH112" i="17"/>
  <c r="AH88" i="17"/>
  <c r="AH66" i="17"/>
  <c r="AH24" i="17"/>
  <c r="AH46" i="17"/>
  <c r="AH98" i="17"/>
  <c r="AH30" i="17"/>
  <c r="AH124" i="17"/>
  <c r="AH100" i="17"/>
  <c r="AH54" i="17"/>
  <c r="AH22" i="17"/>
  <c r="AH44" i="17"/>
  <c r="X86" i="16"/>
  <c r="AK84" i="17"/>
  <c r="W86" i="16"/>
  <c r="X122" i="16"/>
  <c r="AK120" i="17"/>
  <c r="W122" i="16"/>
  <c r="W20" i="16"/>
  <c r="X20" i="16"/>
  <c r="AK18" i="17"/>
  <c r="X43" i="16"/>
  <c r="AK41" i="17"/>
  <c r="W43" i="16"/>
  <c r="W54" i="16"/>
  <c r="X54" i="16"/>
  <c r="AK52" i="17"/>
  <c r="W72" i="16"/>
  <c r="X72" i="16"/>
  <c r="AK70" i="17"/>
  <c r="X126" i="16"/>
  <c r="AK124" i="17"/>
  <c r="W126" i="16"/>
  <c r="W33" i="16"/>
  <c r="X33" i="16"/>
  <c r="AK31" i="17"/>
  <c r="X97" i="16"/>
  <c r="AK95" i="17"/>
  <c r="W97" i="16"/>
  <c r="X46" i="16"/>
  <c r="AK44" i="17"/>
  <c r="W46" i="16"/>
  <c r="X64" i="16"/>
  <c r="AK62" i="17"/>
  <c r="W64" i="16"/>
  <c r="X89" i="16"/>
  <c r="AK87" i="17"/>
  <c r="W89" i="16"/>
  <c r="W34" i="16"/>
  <c r="X34" i="16"/>
  <c r="AK32" i="17"/>
  <c r="X98" i="16"/>
  <c r="AK96" i="17"/>
  <c r="W98" i="16"/>
  <c r="W120" i="16"/>
  <c r="X120" i="16"/>
  <c r="AK118" i="17"/>
  <c r="U27" i="16"/>
  <c r="T28" i="16"/>
  <c r="U28" i="16"/>
  <c r="J22" i="24"/>
  <c r="T70" i="16"/>
  <c r="W117" i="16"/>
  <c r="X117" i="16"/>
  <c r="AK115" i="17"/>
  <c r="W30" i="16"/>
  <c r="X30" i="16"/>
  <c r="AK28" i="17"/>
  <c r="W103" i="16"/>
  <c r="X103" i="16"/>
  <c r="AK101" i="17"/>
  <c r="W66" i="16"/>
  <c r="X66" i="16"/>
  <c r="AK64" i="17"/>
  <c r="X53" i="16"/>
  <c r="AK51" i="17"/>
  <c r="W53" i="16"/>
  <c r="X59" i="16"/>
  <c r="AK57" i="17"/>
  <c r="W59" i="16"/>
  <c r="W112" i="16"/>
  <c r="X112" i="16"/>
  <c r="AK110" i="17"/>
  <c r="W35" i="16"/>
  <c r="X35" i="16"/>
  <c r="AK33" i="17"/>
  <c r="W61" i="16"/>
  <c r="X61" i="16"/>
  <c r="AK59" i="17"/>
  <c r="W125" i="16"/>
  <c r="X125" i="16"/>
  <c r="AK123" i="17"/>
  <c r="X102" i="16"/>
  <c r="AK100" i="17"/>
  <c r="W102" i="16"/>
  <c r="X79" i="16"/>
  <c r="AK77" i="17"/>
  <c r="W79" i="16"/>
  <c r="X23" i="16"/>
  <c r="AK21" i="17"/>
  <c r="W23" i="16"/>
  <c r="W41" i="16"/>
  <c r="X41" i="16"/>
  <c r="AK39" i="17"/>
  <c r="X62" i="16"/>
  <c r="AK60" i="17"/>
  <c r="W62" i="16"/>
  <c r="X84" i="16"/>
  <c r="AK82" i="17"/>
  <c r="W84" i="16"/>
  <c r="W48" i="16"/>
  <c r="X48" i="16"/>
  <c r="AK46" i="17"/>
  <c r="W73" i="16"/>
  <c r="X73" i="16"/>
  <c r="AK71" i="17"/>
  <c r="W36" i="16"/>
  <c r="X36" i="16"/>
  <c r="AK34" i="17"/>
  <c r="AH110" i="17"/>
  <c r="AH38" i="17"/>
  <c r="AH90" i="17"/>
  <c r="AH80" i="17"/>
  <c r="AH94" i="17"/>
  <c r="AH23" i="17"/>
  <c r="AH120" i="17"/>
  <c r="AH96" i="17"/>
  <c r="AH74" i="17"/>
  <c r="AH122" i="17"/>
  <c r="AH36" i="17"/>
  <c r="AH34" i="17"/>
  <c r="AI42" i="17"/>
  <c r="AJ42" i="17"/>
  <c r="AI20" i="17"/>
  <c r="AJ20" i="17"/>
  <c r="AI36" i="17"/>
  <c r="AJ36" i="17"/>
  <c r="AI78" i="17"/>
  <c r="AJ78" i="17"/>
  <c r="AI108" i="17"/>
  <c r="AJ108" i="17"/>
  <c r="AI62" i="17"/>
  <c r="AJ62" i="17"/>
  <c r="AI60" i="17"/>
  <c r="AJ60" i="17"/>
  <c r="AI132" i="17"/>
  <c r="AJ132" i="17"/>
  <c r="AI106" i="17"/>
  <c r="AJ106" i="17"/>
  <c r="AI19" i="17"/>
  <c r="AJ19" i="17"/>
  <c r="AI32" i="17"/>
  <c r="AJ32" i="17"/>
  <c r="AF136" i="17"/>
  <c r="AI41" i="17"/>
  <c r="AJ41" i="17"/>
  <c r="AI107" i="17"/>
  <c r="AJ107" i="17"/>
  <c r="AI95" i="17"/>
  <c r="AJ95" i="17"/>
  <c r="AI73" i="17"/>
  <c r="AJ73" i="17"/>
  <c r="AI131" i="17"/>
  <c r="AJ131" i="17"/>
  <c r="AI129" i="17"/>
  <c r="AJ129" i="17"/>
  <c r="AI53" i="17"/>
  <c r="AJ53" i="17"/>
  <c r="AI119" i="17"/>
  <c r="AJ119" i="17"/>
  <c r="AI21" i="17"/>
  <c r="AJ21" i="17"/>
  <c r="AI115" i="17"/>
  <c r="AJ115" i="17"/>
  <c r="AI47" i="17"/>
  <c r="AJ47" i="17"/>
  <c r="AI59" i="17"/>
  <c r="AJ59" i="17"/>
  <c r="AI125" i="17"/>
  <c r="AJ125" i="17"/>
  <c r="AI55" i="17"/>
  <c r="AJ55" i="17"/>
  <c r="AI51" i="17"/>
  <c r="AJ51" i="17"/>
  <c r="AI109" i="17"/>
  <c r="AJ109" i="17"/>
  <c r="AI65" i="17"/>
  <c r="AJ65" i="17"/>
  <c r="AI91" i="17"/>
  <c r="AJ91" i="17"/>
  <c r="AI77" i="17"/>
  <c r="AJ77" i="17"/>
  <c r="AI17" i="17"/>
  <c r="AJ17" i="17"/>
  <c r="AI111" i="17"/>
  <c r="AJ111" i="17"/>
  <c r="AI39" i="17"/>
  <c r="AJ39" i="17"/>
  <c r="AE25" i="17"/>
  <c r="AE136" i="17"/>
  <c r="AI118" i="17"/>
  <c r="AJ118" i="17"/>
  <c r="AI85" i="17"/>
  <c r="AJ85" i="17"/>
  <c r="AI18" i="17"/>
  <c r="AJ18" i="17"/>
  <c r="AI110" i="17"/>
  <c r="AJ110" i="17"/>
  <c r="AI52" i="17"/>
  <c r="AJ52" i="17"/>
  <c r="AI84" i="17"/>
  <c r="AJ84" i="17"/>
  <c r="AI64" i="17"/>
  <c r="AJ64" i="17"/>
  <c r="AI126" i="17"/>
  <c r="AJ126" i="17"/>
  <c r="AI93" i="17"/>
  <c r="AJ93" i="17"/>
  <c r="AI28" i="17"/>
  <c r="AJ28" i="17"/>
  <c r="AI43" i="17"/>
  <c r="AJ43" i="17"/>
  <c r="AI116" i="17"/>
  <c r="AJ116" i="17"/>
  <c r="AI105" i="17"/>
  <c r="AJ105" i="17"/>
  <c r="AI92" i="17"/>
  <c r="AJ92" i="17"/>
  <c r="AI61" i="17"/>
  <c r="AJ61" i="17"/>
  <c r="AI70" i="17"/>
  <c r="AJ70" i="17"/>
  <c r="AI38" i="17"/>
  <c r="AJ38" i="17"/>
  <c r="AI71" i="17"/>
  <c r="AJ71" i="17"/>
  <c r="AI48" i="17"/>
  <c r="AJ48" i="17"/>
  <c r="AI76" i="17"/>
  <c r="AJ76" i="17"/>
  <c r="AI117" i="17"/>
  <c r="AJ117" i="17"/>
  <c r="AI97" i="17"/>
  <c r="AJ97" i="17"/>
  <c r="AI31" i="17"/>
  <c r="AJ31" i="17"/>
  <c r="AI82" i="17"/>
  <c r="AJ82" i="17"/>
  <c r="AI104" i="17"/>
  <c r="AJ104" i="17"/>
  <c r="AI58" i="17"/>
  <c r="AJ58" i="17"/>
  <c r="AI27" i="17"/>
  <c r="AJ27" i="17"/>
  <c r="AI130" i="17"/>
  <c r="AJ130" i="17"/>
  <c r="AI112" i="17"/>
  <c r="AJ112" i="17"/>
  <c r="AI101" i="17"/>
  <c r="AJ101" i="17"/>
  <c r="AI88" i="17"/>
  <c r="AJ88" i="17"/>
  <c r="AI57" i="17"/>
  <c r="AJ57" i="17"/>
  <c r="AI66" i="17"/>
  <c r="AJ66" i="17"/>
  <c r="AI35" i="17"/>
  <c r="AJ35" i="17"/>
  <c r="AI83" i="17"/>
  <c r="AJ83" i="17"/>
  <c r="AI24" i="17"/>
  <c r="AJ24" i="17"/>
  <c r="AI113" i="17"/>
  <c r="AJ113" i="17"/>
  <c r="AI46" i="17"/>
  <c r="AJ46" i="17"/>
  <c r="AI98" i="17"/>
  <c r="AJ98" i="17"/>
  <c r="AI87" i="17"/>
  <c r="AJ87" i="17"/>
  <c r="AI33" i="17"/>
  <c r="AJ33" i="17"/>
  <c r="AI29" i="17"/>
  <c r="AJ29" i="17"/>
  <c r="AI121" i="17"/>
  <c r="AJ121" i="17"/>
  <c r="AI30" i="17"/>
  <c r="AJ30" i="17"/>
  <c r="AI124" i="17"/>
  <c r="AJ124" i="17"/>
  <c r="AI63" i="17"/>
  <c r="AJ63" i="17"/>
  <c r="AI75" i="17"/>
  <c r="AJ75" i="17"/>
  <c r="AI100" i="17"/>
  <c r="AJ100" i="17"/>
  <c r="AI89" i="17"/>
  <c r="AJ89" i="17"/>
  <c r="AI54" i="17"/>
  <c r="AJ54" i="17"/>
  <c r="AI22" i="17"/>
  <c r="AJ22" i="17"/>
  <c r="AI123" i="17"/>
  <c r="AJ123" i="17"/>
  <c r="AI79" i="17"/>
  <c r="AJ79" i="17"/>
  <c r="AI67" i="17"/>
  <c r="AJ67" i="17"/>
  <c r="AI44" i="17"/>
  <c r="AJ44" i="17"/>
  <c r="AF25" i="17"/>
  <c r="AF137" i="17"/>
  <c r="AF15" i="17"/>
  <c r="AG16" i="17"/>
  <c r="AH16" i="17"/>
  <c r="AC25" i="17"/>
  <c r="AC137" i="17"/>
  <c r="AC15" i="17"/>
  <c r="Y137" i="17"/>
  <c r="Y15" i="17"/>
  <c r="T129" i="16"/>
  <c r="T42" i="16"/>
  <c r="T52" i="16"/>
  <c r="T105" i="16"/>
  <c r="T135" i="16"/>
  <c r="T39" i="16"/>
  <c r="T74" i="16"/>
  <c r="T88" i="16"/>
  <c r="T101" i="16"/>
  <c r="T130" i="16"/>
  <c r="T104" i="16"/>
  <c r="T116" i="16"/>
  <c r="T137" i="16"/>
  <c r="T58" i="16"/>
  <c r="T71" i="16"/>
  <c r="T47" i="16"/>
  <c r="T136" i="16"/>
  <c r="T51" i="16"/>
  <c r="T83" i="16"/>
  <c r="X18" i="16"/>
  <c r="AK16" i="17"/>
  <c r="V27" i="16"/>
  <c r="W18" i="16"/>
  <c r="E133" i="24"/>
  <c r="I21" i="24"/>
  <c r="K22" i="24"/>
  <c r="Z50" i="16"/>
  <c r="Y50" i="16"/>
  <c r="W50" i="16"/>
  <c r="X50" i="16"/>
  <c r="AK48" i="17"/>
  <c r="L70" i="24"/>
  <c r="M70" i="24"/>
  <c r="X27" i="16"/>
  <c r="Z27" i="16"/>
  <c r="Y27" i="16"/>
  <c r="M21" i="24"/>
  <c r="L69" i="24"/>
  <c r="M69" i="24"/>
  <c r="M44" i="24"/>
  <c r="L44" i="24"/>
  <c r="V51" i="16"/>
  <c r="U51" i="16"/>
  <c r="J45" i="24"/>
  <c r="K45" i="24"/>
  <c r="V47" i="16"/>
  <c r="U47" i="16"/>
  <c r="J41" i="24"/>
  <c r="K41" i="24"/>
  <c r="V58" i="16"/>
  <c r="U58" i="16"/>
  <c r="J52" i="24"/>
  <c r="K52" i="24"/>
  <c r="V116" i="16"/>
  <c r="U116" i="16"/>
  <c r="J110" i="24"/>
  <c r="K110" i="24"/>
  <c r="V130" i="16"/>
  <c r="U130" i="16"/>
  <c r="J124" i="24"/>
  <c r="K124" i="24"/>
  <c r="V88" i="16"/>
  <c r="U88" i="16"/>
  <c r="J82" i="24"/>
  <c r="K82" i="24"/>
  <c r="V39" i="16"/>
  <c r="U39" i="16"/>
  <c r="J33" i="24"/>
  <c r="K33" i="24"/>
  <c r="V105" i="16"/>
  <c r="U105" i="16"/>
  <c r="J99" i="24"/>
  <c r="K99" i="24"/>
  <c r="V42" i="16"/>
  <c r="U42" i="16"/>
  <c r="J36" i="24"/>
  <c r="K36" i="24"/>
  <c r="V83" i="16"/>
  <c r="U83" i="16"/>
  <c r="J77" i="24"/>
  <c r="K77" i="24"/>
  <c r="V136" i="16"/>
  <c r="U136" i="16"/>
  <c r="J130" i="24"/>
  <c r="K130" i="24"/>
  <c r="V71" i="16"/>
  <c r="U71" i="16"/>
  <c r="J65" i="24"/>
  <c r="K65" i="24"/>
  <c r="V137" i="16"/>
  <c r="U137" i="16"/>
  <c r="J131" i="24"/>
  <c r="K131" i="24"/>
  <c r="V104" i="16"/>
  <c r="U104" i="16"/>
  <c r="J98" i="24"/>
  <c r="K98" i="24"/>
  <c r="V101" i="16"/>
  <c r="U101" i="16"/>
  <c r="J95" i="24"/>
  <c r="K95" i="24"/>
  <c r="V74" i="16"/>
  <c r="U74" i="16"/>
  <c r="J68" i="24"/>
  <c r="K68" i="24"/>
  <c r="V135" i="16"/>
  <c r="U135" i="16"/>
  <c r="J129" i="24"/>
  <c r="K129" i="24"/>
  <c r="V52" i="16"/>
  <c r="U52" i="16"/>
  <c r="J46" i="24"/>
  <c r="K46" i="24"/>
  <c r="V129" i="16"/>
  <c r="U129" i="16"/>
  <c r="J123" i="24"/>
  <c r="K123" i="24"/>
  <c r="U70" i="16"/>
  <c r="J64" i="24"/>
  <c r="K64" i="24"/>
  <c r="V70" i="16"/>
  <c r="W27" i="16"/>
  <c r="AI16" i="17"/>
  <c r="AG25" i="17"/>
  <c r="AE137" i="17"/>
  <c r="AE15" i="17"/>
  <c r="W136" i="16"/>
  <c r="T138" i="16"/>
  <c r="T139" i="16"/>
  <c r="T16" i="16"/>
  <c r="V28" i="16"/>
  <c r="X58" i="16"/>
  <c r="AK56" i="17"/>
  <c r="W116" i="16"/>
  <c r="W130" i="16"/>
  <c r="X88" i="16"/>
  <c r="AK86" i="17"/>
  <c r="W39" i="16"/>
  <c r="W105" i="16"/>
  <c r="X42" i="16"/>
  <c r="AK40" i="17"/>
  <c r="W51" i="16"/>
  <c r="W47" i="16"/>
  <c r="X137" i="16"/>
  <c r="AK135" i="17"/>
  <c r="X101" i="16"/>
  <c r="AK99" i="17"/>
  <c r="X135" i="16"/>
  <c r="AK133" i="17"/>
  <c r="X129" i="16"/>
  <c r="AK127" i="17"/>
  <c r="Z70" i="16"/>
  <c r="Y70" i="16"/>
  <c r="Z28" i="16"/>
  <c r="Y28" i="16"/>
  <c r="M64" i="24"/>
  <c r="L64" i="24"/>
  <c r="X52" i="16"/>
  <c r="AK50" i="17"/>
  <c r="Y52" i="16"/>
  <c r="Z52" i="16"/>
  <c r="W74" i="16"/>
  <c r="Z74" i="16"/>
  <c r="Y74" i="16"/>
  <c r="X104" i="16"/>
  <c r="AK102" i="17"/>
  <c r="Y104" i="16"/>
  <c r="Z104" i="16"/>
  <c r="W71" i="16"/>
  <c r="Y71" i="16"/>
  <c r="Z71" i="16"/>
  <c r="W83" i="16"/>
  <c r="Y83" i="16"/>
  <c r="Z83" i="16"/>
  <c r="X105" i="16"/>
  <c r="AK103" i="17"/>
  <c r="Z105" i="16"/>
  <c r="Y105" i="16"/>
  <c r="W88" i="16"/>
  <c r="Y88" i="16"/>
  <c r="Z88" i="16"/>
  <c r="X116" i="16"/>
  <c r="AK114" i="17"/>
  <c r="Y116" i="16"/>
  <c r="Z116" i="16"/>
  <c r="X47" i="16"/>
  <c r="AK45" i="17"/>
  <c r="Y47" i="16"/>
  <c r="Z47" i="16"/>
  <c r="K132" i="24"/>
  <c r="M22" i="24"/>
  <c r="L22" i="24"/>
  <c r="L123" i="24"/>
  <c r="M123" i="24"/>
  <c r="M95" i="24"/>
  <c r="L95" i="24"/>
  <c r="L130" i="24"/>
  <c r="M130" i="24"/>
  <c r="M36" i="24"/>
  <c r="L36" i="24"/>
  <c r="M33" i="24"/>
  <c r="L33" i="24"/>
  <c r="M124" i="24"/>
  <c r="L124" i="24"/>
  <c r="M52" i="24"/>
  <c r="L52" i="24"/>
  <c r="L45" i="24"/>
  <c r="M45" i="24"/>
  <c r="J132" i="24"/>
  <c r="J133" i="24"/>
  <c r="J10" i="24"/>
  <c r="M129" i="24"/>
  <c r="L129" i="24"/>
  <c r="L131" i="24"/>
  <c r="M131" i="24"/>
  <c r="W129" i="16"/>
  <c r="Z129" i="16"/>
  <c r="Y129" i="16"/>
  <c r="W135" i="16"/>
  <c r="Y135" i="16"/>
  <c r="Z135" i="16"/>
  <c r="W101" i="16"/>
  <c r="Y101" i="16"/>
  <c r="Z101" i="16"/>
  <c r="W137" i="16"/>
  <c r="Z137" i="16"/>
  <c r="Y137" i="16"/>
  <c r="X136" i="16"/>
  <c r="AK134" i="17"/>
  <c r="Y136" i="16"/>
  <c r="Z136" i="16"/>
  <c r="W42" i="16"/>
  <c r="Z42" i="16"/>
  <c r="Y42" i="16"/>
  <c r="X39" i="16"/>
  <c r="AK37" i="17"/>
  <c r="Y39" i="16"/>
  <c r="Z39" i="16"/>
  <c r="X130" i="16"/>
  <c r="AK128" i="17"/>
  <c r="Z130" i="16"/>
  <c r="Y130" i="16"/>
  <c r="W58" i="16"/>
  <c r="Z58" i="16"/>
  <c r="Y58" i="16"/>
  <c r="X51" i="16"/>
  <c r="AK49" i="17"/>
  <c r="Y51" i="16"/>
  <c r="Z51" i="16"/>
  <c r="L46" i="24"/>
  <c r="M46" i="24"/>
  <c r="M68" i="24"/>
  <c r="L68" i="24"/>
  <c r="L98" i="24"/>
  <c r="M98" i="24"/>
  <c r="M65" i="24"/>
  <c r="L65" i="24"/>
  <c r="M77" i="24"/>
  <c r="L77" i="24"/>
  <c r="L99" i="24"/>
  <c r="M99" i="24"/>
  <c r="L82" i="24"/>
  <c r="M82" i="24"/>
  <c r="L110" i="24"/>
  <c r="M110" i="24"/>
  <c r="M41" i="24"/>
  <c r="L41" i="24"/>
  <c r="I133" i="24"/>
  <c r="E10" i="24"/>
  <c r="I10" i="24"/>
  <c r="W52" i="16"/>
  <c r="X74" i="16"/>
  <c r="AK72" i="17"/>
  <c r="W104" i="16"/>
  <c r="X71" i="16"/>
  <c r="AK69" i="17"/>
  <c r="X83" i="16"/>
  <c r="AK81" i="17"/>
  <c r="U138" i="16"/>
  <c r="U139" i="16"/>
  <c r="U16" i="16"/>
  <c r="AG134" i="17"/>
  <c r="AI134" i="17"/>
  <c r="AJ134" i="17"/>
  <c r="AG68" i="17"/>
  <c r="W70" i="16"/>
  <c r="X70" i="16"/>
  <c r="AK68" i="17"/>
  <c r="AG127" i="17"/>
  <c r="AI127" i="17"/>
  <c r="AJ127" i="17"/>
  <c r="AG81" i="17"/>
  <c r="AG133" i="17"/>
  <c r="AG86" i="17"/>
  <c r="AG102" i="17"/>
  <c r="AG99" i="17"/>
  <c r="AJ16" i="17"/>
  <c r="AI25" i="17"/>
  <c r="AG26" i="17"/>
  <c r="AH26" i="17"/>
  <c r="AG49" i="17"/>
  <c r="AG72" i="17"/>
  <c r="AG128" i="17"/>
  <c r="AG37" i="17"/>
  <c r="AG103" i="17"/>
  <c r="AG50" i="17"/>
  <c r="AG56" i="17"/>
  <c r="AG40" i="17"/>
  <c r="AG45" i="17"/>
  <c r="AG114" i="17"/>
  <c r="AG69" i="17"/>
  <c r="AG135" i="17"/>
  <c r="X28" i="16"/>
  <c r="AK26" i="17"/>
  <c r="W28" i="16"/>
  <c r="V138" i="16"/>
  <c r="L132" i="24"/>
  <c r="L133" i="24"/>
  <c r="L10" i="24"/>
  <c r="Y138" i="16"/>
  <c r="Z138" i="16"/>
  <c r="M132" i="24"/>
  <c r="K133" i="24"/>
  <c r="AH134" i="17"/>
  <c r="AI68" i="17"/>
  <c r="AJ68" i="17"/>
  <c r="AH68" i="17"/>
  <c r="AH127" i="17"/>
  <c r="AI135" i="17"/>
  <c r="AJ135" i="17"/>
  <c r="AH135" i="17"/>
  <c r="AI69" i="17"/>
  <c r="AJ69" i="17"/>
  <c r="AH69" i="17"/>
  <c r="AI45" i="17"/>
  <c r="AJ45" i="17"/>
  <c r="AH45" i="17"/>
  <c r="AI56" i="17"/>
  <c r="AJ56" i="17"/>
  <c r="AH56" i="17"/>
  <c r="AI103" i="17"/>
  <c r="AJ103" i="17"/>
  <c r="AH103" i="17"/>
  <c r="AI128" i="17"/>
  <c r="AJ128" i="17"/>
  <c r="AH128" i="17"/>
  <c r="AI49" i="17"/>
  <c r="AJ49" i="17"/>
  <c r="AH49" i="17"/>
  <c r="AI99" i="17"/>
  <c r="AJ99" i="17"/>
  <c r="AH99" i="17"/>
  <c r="AI86" i="17"/>
  <c r="AJ86" i="17"/>
  <c r="AH86" i="17"/>
  <c r="AI81" i="17"/>
  <c r="AJ81" i="17"/>
  <c r="AH81" i="17"/>
  <c r="AI114" i="17"/>
  <c r="AJ114" i="17"/>
  <c r="AH114" i="17"/>
  <c r="AI40" i="17"/>
  <c r="AJ40" i="17"/>
  <c r="AH40" i="17"/>
  <c r="AI50" i="17"/>
  <c r="AJ50" i="17"/>
  <c r="AH50" i="17"/>
  <c r="AI37" i="17"/>
  <c r="AJ37" i="17"/>
  <c r="AH37" i="17"/>
  <c r="AI72" i="17"/>
  <c r="AJ72" i="17"/>
  <c r="AH72" i="17"/>
  <c r="AI102" i="17"/>
  <c r="AJ102" i="17"/>
  <c r="AH102" i="17"/>
  <c r="AI133" i="17"/>
  <c r="AJ133" i="17"/>
  <c r="AH133" i="17"/>
  <c r="W138" i="16"/>
  <c r="W139" i="16"/>
  <c r="W16" i="16"/>
  <c r="V139" i="16"/>
  <c r="X138" i="16"/>
  <c r="AG136" i="17"/>
  <c r="AG137" i="17"/>
  <c r="AG15" i="17"/>
  <c r="AI26" i="17"/>
  <c r="Y139" i="16"/>
  <c r="Y16" i="16"/>
  <c r="Z139" i="16"/>
  <c r="M133" i="24"/>
  <c r="K10" i="24"/>
  <c r="M10" i="24"/>
  <c r="AJ26" i="17"/>
  <c r="AI136" i="17"/>
  <c r="AI137" i="17"/>
  <c r="AI15" i="17"/>
  <c r="V16" i="16"/>
  <c r="Z16" i="16"/>
  <c r="X139" i="16"/>
  <c r="X16" i="16"/>
</calcChain>
</file>

<file path=xl/sharedStrings.xml><?xml version="1.0" encoding="utf-8"?>
<sst xmlns="http://schemas.openxmlformats.org/spreadsheetml/2006/main" count="1152" uniqueCount="480">
  <si>
    <t>N.p.k.</t>
  </si>
  <si>
    <t>Pašvaldība</t>
  </si>
  <si>
    <t xml:space="preserve">Daugavpils                              </t>
  </si>
  <si>
    <t xml:space="preserve">Jēkabpils                               </t>
  </si>
  <si>
    <t xml:space="preserve">Jelgava                                 </t>
  </si>
  <si>
    <t xml:space="preserve">Jūrmala                                 </t>
  </si>
  <si>
    <t xml:space="preserve">Liepāja                                 </t>
  </si>
  <si>
    <t xml:space="preserve">Rēzekne                                 </t>
  </si>
  <si>
    <t xml:space="preserve">Rīga                                    </t>
  </si>
  <si>
    <t>Valmiera</t>
  </si>
  <si>
    <t xml:space="preserve">Ventspils                               </t>
  </si>
  <si>
    <t>Republikas pilsētas kopā:</t>
  </si>
  <si>
    <t>Aglonas novads</t>
  </si>
  <si>
    <t>Aizkraukles novads</t>
  </si>
  <si>
    <t>Aizputes novads</t>
  </si>
  <si>
    <t>Aknīstes novads</t>
  </si>
  <si>
    <t>Alojas novads</t>
  </si>
  <si>
    <t>Alsungas novads</t>
  </si>
  <si>
    <t>Alūksnes novads</t>
  </si>
  <si>
    <t>Amatas novads</t>
  </si>
  <si>
    <t>Apes  novads</t>
  </si>
  <si>
    <t>Auces novads</t>
  </si>
  <si>
    <t>Ādažu novads</t>
  </si>
  <si>
    <t>Babītes novads</t>
  </si>
  <si>
    <t>Baldones novads</t>
  </si>
  <si>
    <t>Baltinavas novads</t>
  </si>
  <si>
    <t>Balvu novads</t>
  </si>
  <si>
    <t>Bauskas novads</t>
  </si>
  <si>
    <t>Beverīnas novads</t>
  </si>
  <si>
    <t>Brocēnu novads</t>
  </si>
  <si>
    <t>Burtnieku novads</t>
  </si>
  <si>
    <t>Carnikavas novads</t>
  </si>
  <si>
    <t>Cēsu novads</t>
  </si>
  <si>
    <t>Cesvaines novads</t>
  </si>
  <si>
    <t>Ciblas novads</t>
  </si>
  <si>
    <t>Dagdas novads</t>
  </si>
  <si>
    <t>Daugavpils novads</t>
  </si>
  <si>
    <t>Dobeles novads</t>
  </si>
  <si>
    <t>Dundagas novads</t>
  </si>
  <si>
    <t>Durbes novads</t>
  </si>
  <si>
    <t>Engures novads</t>
  </si>
  <si>
    <t>Ērgļu novads</t>
  </si>
  <si>
    <t>Garkalnes novads</t>
  </si>
  <si>
    <t>Grobiņas novads</t>
  </si>
  <si>
    <t>Gulbenes novads</t>
  </si>
  <si>
    <t>Iecavas novads</t>
  </si>
  <si>
    <t>Ikšķiles novads</t>
  </si>
  <si>
    <t>Inčukalna novads</t>
  </si>
  <si>
    <t>Ilūkstes novads</t>
  </si>
  <si>
    <t>Jaunjelgavas novads</t>
  </si>
  <si>
    <t>Jaunpiebalgas novads</t>
  </si>
  <si>
    <t>Jaunpils novads</t>
  </si>
  <si>
    <t>Jēkabpils novads</t>
  </si>
  <si>
    <t>Jelgavas novads</t>
  </si>
  <si>
    <t>Kandavas novads</t>
  </si>
  <si>
    <t>Kārsavas novads</t>
  </si>
  <si>
    <t>Kocēnu novads</t>
  </si>
  <si>
    <t>Kokneses novads</t>
  </si>
  <si>
    <t>Krāslavas novads</t>
  </si>
  <si>
    <t>Krimuldas novads</t>
  </si>
  <si>
    <t>Krustpils novads</t>
  </si>
  <si>
    <t>Kuldīgas novads</t>
  </si>
  <si>
    <t>Ķeguma novads</t>
  </si>
  <si>
    <t>Ķekavas novads</t>
  </si>
  <si>
    <t>Lielvārdes novads</t>
  </si>
  <si>
    <t>Līgatnes novads</t>
  </si>
  <si>
    <t>Limbažu novads</t>
  </si>
  <si>
    <t>Līvānu novads</t>
  </si>
  <si>
    <t>Lubānas novads</t>
  </si>
  <si>
    <t>Ludzas novads</t>
  </si>
  <si>
    <t>Madonas novads</t>
  </si>
  <si>
    <t>Mālpils novads</t>
  </si>
  <si>
    <t>Mārupes novads</t>
  </si>
  <si>
    <t>Mazsalacas novads</t>
  </si>
  <si>
    <t>Mērsraga novads</t>
  </si>
  <si>
    <t>Naukšēnu novads</t>
  </si>
  <si>
    <t>Neretas novads</t>
  </si>
  <si>
    <t>Nīcas novads</t>
  </si>
  <si>
    <t>Ogres novads</t>
  </si>
  <si>
    <t>Olaines novads</t>
  </si>
  <si>
    <t>Ozolnieku novads</t>
  </si>
  <si>
    <t>Pārgaujas novads</t>
  </si>
  <si>
    <t>Pāvilostas novads</t>
  </si>
  <si>
    <t>Pļaviņu novads</t>
  </si>
  <si>
    <t>Preiļu novads</t>
  </si>
  <si>
    <t>Priekules novads</t>
  </si>
  <si>
    <t>Priekuļu  novads</t>
  </si>
  <si>
    <t>Raunas novads</t>
  </si>
  <si>
    <t>Rēzeknes novads</t>
  </si>
  <si>
    <t>Riebiņu novads</t>
  </si>
  <si>
    <t>Rojas novads</t>
  </si>
  <si>
    <t>Ropažu novads</t>
  </si>
  <si>
    <t>Rucavas novads</t>
  </si>
  <si>
    <t>Rugāju novads</t>
  </si>
  <si>
    <t>Rundāles novads</t>
  </si>
  <si>
    <t>Rūjienas novads</t>
  </si>
  <si>
    <t>Salacgrīvas novads</t>
  </si>
  <si>
    <t>Salas novads</t>
  </si>
  <si>
    <t>Salaspils novads</t>
  </si>
  <si>
    <t>Saldus novads</t>
  </si>
  <si>
    <t>Saulkrastu novads</t>
  </si>
  <si>
    <t>Sējas novads</t>
  </si>
  <si>
    <t>Siguldas novads</t>
  </si>
  <si>
    <t>Skrīveru novads</t>
  </si>
  <si>
    <t>Skrundas novads</t>
  </si>
  <si>
    <t>Smiltenes novads</t>
  </si>
  <si>
    <t>Stopiņu novads</t>
  </si>
  <si>
    <t>Strenču novads</t>
  </si>
  <si>
    <t>Talsu novads</t>
  </si>
  <si>
    <t>Tērvetes novads</t>
  </si>
  <si>
    <t>Tukuma novads</t>
  </si>
  <si>
    <t>Vaiņodes novads</t>
  </si>
  <si>
    <t>Valkas novads</t>
  </si>
  <si>
    <t>Varakļānu novads</t>
  </si>
  <si>
    <t>Vārkavas novads</t>
  </si>
  <si>
    <t>Vecpiebalgas novads</t>
  </si>
  <si>
    <t>Vecumnieku novads</t>
  </si>
  <si>
    <t>Ventspils novads</t>
  </si>
  <si>
    <t>Viesītes novads</t>
  </si>
  <si>
    <t>Viļakas novads</t>
  </si>
  <si>
    <t>Viļānu novads</t>
  </si>
  <si>
    <t>Zilupes novads</t>
  </si>
  <si>
    <t>Novadi kopā:</t>
  </si>
  <si>
    <t>Kopā:</t>
  </si>
  <si>
    <t>Kopā</t>
  </si>
  <si>
    <t>Iedzīvotāju skaits</t>
  </si>
  <si>
    <t>Iedzīvotāji</t>
  </si>
  <si>
    <t>Pašvaldības nosaukums</t>
  </si>
  <si>
    <r>
      <t xml:space="preserve">Vērtētie ieņēmumi, </t>
    </r>
    <r>
      <rPr>
        <b/>
        <i/>
        <sz val="9"/>
        <rFont val="Times New Roman"/>
        <family val="1"/>
        <charset val="186"/>
      </rPr>
      <t>euro</t>
    </r>
  </si>
  <si>
    <t>0-6</t>
  </si>
  <si>
    <t>7-18</t>
  </si>
  <si>
    <t>virs darba spējas vecuma</t>
  </si>
  <si>
    <r>
      <t xml:space="preserve">Vērtētie ieņēmumi uz 1 iedz., </t>
    </r>
    <r>
      <rPr>
        <b/>
        <i/>
        <sz val="9"/>
        <rFont val="Times New Roman"/>
        <family val="1"/>
        <charset val="186"/>
      </rPr>
      <t>euro</t>
    </r>
  </si>
  <si>
    <t>`</t>
  </si>
  <si>
    <t>Pavisam kopā</t>
  </si>
  <si>
    <t>IIN kopā</t>
  </si>
  <si>
    <t>NĪN par ēkām</t>
  </si>
  <si>
    <t>NĪN par inženierbūvēm</t>
  </si>
  <si>
    <t>NĪN par mājokļiem</t>
  </si>
  <si>
    <t>NĪN kopā</t>
  </si>
  <si>
    <t>Vērtētie ieņēmumi kopā</t>
  </si>
  <si>
    <t>IIN ieņēmumi kopā</t>
  </si>
  <si>
    <t>IIN ieņēmumu % pašvaldībām</t>
  </si>
  <si>
    <t>IIN ieņēmumi pašvaldībām</t>
  </si>
  <si>
    <t>Īpatsvara koeficients kopējos sadales kontā ieskaitītajos nodokļa ieņēmumos (%)</t>
  </si>
  <si>
    <r>
      <t xml:space="preserve">IIN kopā, </t>
    </r>
    <r>
      <rPr>
        <b/>
        <i/>
        <sz val="12"/>
        <color indexed="10"/>
        <rFont val="Times New Roman"/>
        <family val="1"/>
        <charset val="186"/>
      </rPr>
      <t>euro</t>
    </r>
  </si>
  <si>
    <t>Valsts ieņēmumu dienests</t>
  </si>
  <si>
    <t>ATVK kods</t>
  </si>
  <si>
    <t>Administratīvās teritorijas nosaukums</t>
  </si>
  <si>
    <t xml:space="preserve">Valmiera                                </t>
  </si>
  <si>
    <t xml:space="preserve">Aglonas nov.                            </t>
  </si>
  <si>
    <t xml:space="preserve">Aizkraukles nov.                        </t>
  </si>
  <si>
    <t xml:space="preserve">Aizputes nov.                           </t>
  </si>
  <si>
    <t xml:space="preserve">Aknīstes nov.                           </t>
  </si>
  <si>
    <t xml:space="preserve">Alojas nov.                             </t>
  </si>
  <si>
    <t xml:space="preserve">Alsungas nov.                           </t>
  </si>
  <si>
    <t xml:space="preserve">Alūksnes nov.                           </t>
  </si>
  <si>
    <t xml:space="preserve">Amatas nov.                             </t>
  </si>
  <si>
    <t xml:space="preserve">Apes nov.                               </t>
  </si>
  <si>
    <t xml:space="preserve">Auces nov.                              </t>
  </si>
  <si>
    <t>804400</t>
  </si>
  <si>
    <t xml:space="preserve">Ādažu nov.                              </t>
  </si>
  <si>
    <t>804900</t>
  </si>
  <si>
    <t xml:space="preserve">Babītes nov.                            </t>
  </si>
  <si>
    <t>800600</t>
  </si>
  <si>
    <t xml:space="preserve">Baldones nov.                           </t>
  </si>
  <si>
    <t xml:space="preserve">Baltinavas nov.                         </t>
  </si>
  <si>
    <t xml:space="preserve">Balvu nov.                              </t>
  </si>
  <si>
    <t xml:space="preserve">Bauskas nov.                            </t>
  </si>
  <si>
    <t xml:space="preserve">Beverīnas nov.                          </t>
  </si>
  <si>
    <t xml:space="preserve">Brocēnu nov.                            </t>
  </si>
  <si>
    <t xml:space="preserve">Burtnieku nov.                          </t>
  </si>
  <si>
    <t>805200</t>
  </si>
  <si>
    <t xml:space="preserve">Carnikavas nov.                         </t>
  </si>
  <si>
    <t xml:space="preserve">Cēsu nov.                               </t>
  </si>
  <si>
    <t xml:space="preserve">Cesvaines nov.                          </t>
  </si>
  <si>
    <t xml:space="preserve">Ciblas nov.                             </t>
  </si>
  <si>
    <t xml:space="preserve">Dagdas nov.                             </t>
  </si>
  <si>
    <t xml:space="preserve">Daugavpils nov.                         </t>
  </si>
  <si>
    <t xml:space="preserve">Dobeles nov.                            </t>
  </si>
  <si>
    <t xml:space="preserve">Dundagas nov.                           </t>
  </si>
  <si>
    <t xml:space="preserve">Durbes nov.                             </t>
  </si>
  <si>
    <t xml:space="preserve">Engures nov.                            </t>
  </si>
  <si>
    <t xml:space="preserve">Ērgļu nov.                              </t>
  </si>
  <si>
    <t>806000</t>
  </si>
  <si>
    <t xml:space="preserve">Garkalnes nov.                          </t>
  </si>
  <si>
    <t xml:space="preserve">Grobiņas nov.                           </t>
  </si>
  <si>
    <t xml:space="preserve">Gulbenes nov.                           </t>
  </si>
  <si>
    <t xml:space="preserve">Iecavas nov.                            </t>
  </si>
  <si>
    <t xml:space="preserve">Ikšķiles nov.                           </t>
  </si>
  <si>
    <t>801800</t>
  </si>
  <si>
    <t xml:space="preserve">Inčukalna nov.                          </t>
  </si>
  <si>
    <t xml:space="preserve">Ilūkstes nov.                           </t>
  </si>
  <si>
    <t xml:space="preserve">Jaunjelgavas nov.                       </t>
  </si>
  <si>
    <t xml:space="preserve">Jaunpiebalgas nov.                      </t>
  </si>
  <si>
    <t xml:space="preserve">Jaunpils nov.                           </t>
  </si>
  <si>
    <t xml:space="preserve">Jēkabpils nov.                          </t>
  </si>
  <si>
    <t xml:space="preserve">Jelgavas nov.                           </t>
  </si>
  <si>
    <t xml:space="preserve">Kandavas nov.                           </t>
  </si>
  <si>
    <t xml:space="preserve">Kārsavas nov.                           </t>
  </si>
  <si>
    <t xml:space="preserve">Kocēnu nov.                             </t>
  </si>
  <si>
    <t xml:space="preserve">Kokneses nov.                           </t>
  </si>
  <si>
    <t xml:space="preserve">Krāslavas nov.                          </t>
  </si>
  <si>
    <t>806900</t>
  </si>
  <si>
    <t xml:space="preserve">Krimuldas nov.                          </t>
  </si>
  <si>
    <t xml:space="preserve">Krustpils nov.                          </t>
  </si>
  <si>
    <t xml:space="preserve">Kuldīgas nov.                           </t>
  </si>
  <si>
    <t xml:space="preserve">Ķeguma nov.                             </t>
  </si>
  <si>
    <t>800800</t>
  </si>
  <si>
    <t xml:space="preserve">Ķekavas nov.                            </t>
  </si>
  <si>
    <t xml:space="preserve">Lielvārdes nov.                         </t>
  </si>
  <si>
    <t xml:space="preserve">Līgatnes nov.                           </t>
  </si>
  <si>
    <t xml:space="preserve">Limbažu nov.                            </t>
  </si>
  <si>
    <t xml:space="preserve">Līvānu nov.                             </t>
  </si>
  <si>
    <t xml:space="preserve">Lubānas nov.                            </t>
  </si>
  <si>
    <t xml:space="preserve">Ludzas nov.                             </t>
  </si>
  <si>
    <t xml:space="preserve">Madonas nov.                            </t>
  </si>
  <si>
    <t>807400</t>
  </si>
  <si>
    <t xml:space="preserve">Mālpils nov.                            </t>
  </si>
  <si>
    <t>807600</t>
  </si>
  <si>
    <t xml:space="preserve">Mārupes nov.                            </t>
  </si>
  <si>
    <t xml:space="preserve">Mazsalacas nov.                         </t>
  </si>
  <si>
    <t xml:space="preserve">Mērsraga nov.                           </t>
  </si>
  <si>
    <t xml:space="preserve">Naukšēnu nov.                           </t>
  </si>
  <si>
    <t xml:space="preserve">Neretas nov.                            </t>
  </si>
  <si>
    <t xml:space="preserve">Nīcas nov.                              </t>
  </si>
  <si>
    <t xml:space="preserve">Ogres nov.                              </t>
  </si>
  <si>
    <t>801000</t>
  </si>
  <si>
    <t xml:space="preserve">Olaines nov.                            </t>
  </si>
  <si>
    <t xml:space="preserve">Ozolnieku nov.                          </t>
  </si>
  <si>
    <t xml:space="preserve">Pārgaujas nov.                          </t>
  </si>
  <si>
    <t xml:space="preserve">Pāvilostas nov.                         </t>
  </si>
  <si>
    <t xml:space="preserve">Pļaviņu nov.                            </t>
  </si>
  <si>
    <t xml:space="preserve">Preiļu nov.                             </t>
  </si>
  <si>
    <t xml:space="preserve">Priekules nov.                          </t>
  </si>
  <si>
    <t xml:space="preserve">Priekuļu nov.                           </t>
  </si>
  <si>
    <t xml:space="preserve">Raunas nov.                             </t>
  </si>
  <si>
    <t xml:space="preserve">Rēzeknes nov.                           </t>
  </si>
  <si>
    <t xml:space="preserve">Riebiņu nov.                            </t>
  </si>
  <si>
    <t xml:space="preserve">Rojas nov.                              </t>
  </si>
  <si>
    <t>808400</t>
  </si>
  <si>
    <t xml:space="preserve">Ropažu nov.                             </t>
  </si>
  <si>
    <t xml:space="preserve">Rucavas nov.                            </t>
  </si>
  <si>
    <t xml:space="preserve">Rugāju nov.                             </t>
  </si>
  <si>
    <t xml:space="preserve">Rundāles nov.                           </t>
  </si>
  <si>
    <t xml:space="preserve">Rūjienas nov.                           </t>
  </si>
  <si>
    <t xml:space="preserve">Salacgrīvas nov.                        </t>
  </si>
  <si>
    <t xml:space="preserve">Salas nov.                              </t>
  </si>
  <si>
    <t>801200</t>
  </si>
  <si>
    <t xml:space="preserve">Salaspils nov.                          </t>
  </si>
  <si>
    <t xml:space="preserve">Saldus nov.                             </t>
  </si>
  <si>
    <t>801400</t>
  </si>
  <si>
    <t xml:space="preserve">Saulkrastu nov.                         </t>
  </si>
  <si>
    <t>809200</t>
  </si>
  <si>
    <t xml:space="preserve">Sējas nov.                              </t>
  </si>
  <si>
    <t>801601</t>
  </si>
  <si>
    <t xml:space="preserve">Siguldas nov.                           </t>
  </si>
  <si>
    <t xml:space="preserve">Skrīveru nov.                           </t>
  </si>
  <si>
    <t xml:space="preserve">Skrundas nov.                           </t>
  </si>
  <si>
    <t xml:space="preserve">Smiltenes nov.                          </t>
  </si>
  <si>
    <t>809600</t>
  </si>
  <si>
    <t xml:space="preserve">Stopiņu nov.                            </t>
  </si>
  <si>
    <t xml:space="preserve">Strenču nov.                            </t>
  </si>
  <si>
    <t xml:space="preserve">Talsu nov.                              </t>
  </si>
  <si>
    <t xml:space="preserve">Tērvetes nov.                           </t>
  </si>
  <si>
    <t xml:space="preserve">Tukuma nov.                             </t>
  </si>
  <si>
    <t xml:space="preserve">Vaiņodes nov.                           </t>
  </si>
  <si>
    <t xml:space="preserve">Valkas nov.                             </t>
  </si>
  <si>
    <t xml:space="preserve">Varakļānu nov.                          </t>
  </si>
  <si>
    <t xml:space="preserve">Vārkavas nov.                           </t>
  </si>
  <si>
    <t xml:space="preserve">Vecpiebalgas nov.                       </t>
  </si>
  <si>
    <t xml:space="preserve">Vecumnieku nov.                         </t>
  </si>
  <si>
    <t xml:space="preserve">Ventspils nov.                          </t>
  </si>
  <si>
    <t xml:space="preserve">Viesītes nov.                           </t>
  </si>
  <si>
    <t xml:space="preserve">Viļakas nov.                            </t>
  </si>
  <si>
    <t xml:space="preserve">Viļānu nov.                             </t>
  </si>
  <si>
    <t xml:space="preserve">Zilupes nov.                            </t>
  </si>
  <si>
    <t>Bērni no 0-6 gadiem</t>
  </si>
  <si>
    <t>Bērni un jaunieši no 7-18 gadiem</t>
  </si>
  <si>
    <t>Iedzīvotāji virs darbspējas vecuma</t>
  </si>
  <si>
    <t>Nodokļu pārvalde (informācija atjaunota 2015.gada augustā)</t>
  </si>
  <si>
    <t>* Pašvaldību finanšu izlīdzināšanas likuma 5.panta otrā daļa: "(2) Iedzīvotāju ienākuma nodokļa prognozēto ieņēmumu sadalījumu starp pašvaldībām Finanšu ministrija veic atbilstoši faktiskajai nodokļu izpildei gadā pirms valsts budžeta sagatavošanas gada, aprēķinot attiecīgos pašvaldību iedzīvotāju ienākuma nodokļa prognozēto ieņēmumu īpatsvarus."</t>
  </si>
  <si>
    <t>Pašvaldības īpatsvara koeficients kopējos sadales kontā ieskaitītajos IIN ieņēmumos 2016.gadā (%)*</t>
  </si>
  <si>
    <t>Pārskata periodā ieturētās  IIN summas  (pēc pārskatiem)</t>
  </si>
  <si>
    <t>Pēc pārskatiem iemaksātās IIN summas</t>
  </si>
  <si>
    <t>Atmaksātais IIN pēc gada ienākumu deklarāciju datiem</t>
  </si>
  <si>
    <r>
      <t xml:space="preserve">Informācija par 2014.gadā ieturēto un iemaksāto iedzīvotāju ienākuma nodokļa (IIN) summu sadalījumu republikas administratīvajām teritorijām, </t>
    </r>
    <r>
      <rPr>
        <b/>
        <i/>
        <sz val="12"/>
        <color indexed="8"/>
        <rFont val="Times New Roman"/>
        <family val="1"/>
        <charset val="186"/>
      </rPr>
      <t>euro</t>
    </r>
    <r>
      <rPr>
        <b/>
        <sz val="12"/>
        <color indexed="8"/>
        <rFont val="Times New Roman"/>
        <family val="1"/>
        <charset val="186"/>
      </rPr>
      <t xml:space="preserve"> </t>
    </r>
  </si>
  <si>
    <t>2014  / 2013, euro</t>
  </si>
  <si>
    <t>2014  / 2013, %</t>
  </si>
  <si>
    <r>
      <t>Faktiski iemaksātās IIN summas - IIN atmaksas pēc gada ienākumu deklarācijām</t>
    </r>
    <r>
      <rPr>
        <sz val="11"/>
        <rFont val="Times New Roman"/>
        <family val="1"/>
        <charset val="186"/>
      </rPr>
      <t xml:space="preserve"> </t>
    </r>
    <r>
      <rPr>
        <i/>
        <sz val="11"/>
        <rFont val="Times New Roman"/>
        <family val="1"/>
        <charset val="186"/>
      </rPr>
      <t>(IIN summa, kuru izmanto pašvaldības īpatsvara koeficienta aprēķinā)</t>
    </r>
  </si>
  <si>
    <t>Starpība starp deklarētajām IIN summām un faktiski iemaksātajām, euro</t>
  </si>
  <si>
    <t>Pašvaldības īpatsvara koeficients kopējos sadales kontā ieskaitītajos IIN ieņēmumos 2015.gadā (%)*</t>
  </si>
  <si>
    <t>2016  / 2015, %</t>
  </si>
  <si>
    <r>
      <t xml:space="preserve">Pēc pārskatiem faktiski iemaksātās IIN summas </t>
    </r>
    <r>
      <rPr>
        <sz val="11"/>
        <color indexed="12"/>
        <rFont val="Times New Roman"/>
        <family val="1"/>
        <charset val="186"/>
      </rPr>
      <t>2013.gad</t>
    </r>
    <r>
      <rPr>
        <sz val="11"/>
        <color indexed="8"/>
        <rFont val="Times New Roman"/>
        <family val="1"/>
        <charset val="186"/>
      </rPr>
      <t>ā</t>
    </r>
  </si>
  <si>
    <r>
      <t xml:space="preserve">Atmaksātais IIN pēc gada ienākumu deklarāciju datiem </t>
    </r>
    <r>
      <rPr>
        <sz val="11"/>
        <color indexed="12"/>
        <rFont val="Times New Roman"/>
        <family val="1"/>
        <charset val="186"/>
      </rPr>
      <t>2013.gadā</t>
    </r>
  </si>
  <si>
    <r>
      <t xml:space="preserve">Dati par iemaksāto IIN un atmaksātajām IIN summām </t>
    </r>
    <r>
      <rPr>
        <sz val="12"/>
        <color indexed="12"/>
        <rFont val="Times New Roman"/>
        <family val="1"/>
        <charset val="186"/>
      </rPr>
      <t>2014.gadā</t>
    </r>
  </si>
  <si>
    <r>
      <t xml:space="preserve">IIN summa, kuru izmanto pašvaldības īpatsvara koeficienta aprēķinā </t>
    </r>
    <r>
      <rPr>
        <sz val="11"/>
        <color indexed="12"/>
        <rFont val="Times New Roman"/>
        <family val="1"/>
        <charset val="186"/>
      </rPr>
      <t>2013.gadā</t>
    </r>
    <r>
      <rPr>
        <sz val="11"/>
        <color indexed="8"/>
        <rFont val="Times New Roman"/>
        <family val="1"/>
        <charset val="186"/>
      </rPr>
      <t xml:space="preserve"> </t>
    </r>
  </si>
  <si>
    <t>Iedzīvotāju skaits un struktūra 2016.gada PFI aprēķinam</t>
  </si>
  <si>
    <t>Iedzīvotāju skaits uz 01.01.2015.</t>
  </si>
  <si>
    <r>
      <rPr>
        <b/>
        <sz val="12"/>
        <color indexed="12"/>
        <rFont val="Times New Roman"/>
        <family val="1"/>
        <charset val="186"/>
      </rPr>
      <t>SALĪDZINĀJUMAM</t>
    </r>
    <r>
      <rPr>
        <sz val="12"/>
        <color indexed="12"/>
        <rFont val="Times New Roman"/>
        <family val="1"/>
        <charset val="186"/>
      </rPr>
      <t>:</t>
    </r>
    <r>
      <rPr>
        <sz val="12"/>
        <rFont val="Times New Roman"/>
        <family val="1"/>
        <charset val="186"/>
      </rPr>
      <t xml:space="preserve"> Ieturētās un iemaksātās IIN summas, pēc gada ienākumu deklarāciju datiem atmaksātais IIN 2013.gadā (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>). Pašvaldības īpatsvara koeficients kopējos sadales kontā ieskaitītajos IIN ieņēmumos 2015.gadā, %</t>
    </r>
  </si>
  <si>
    <t>Daugavpils</t>
  </si>
  <si>
    <t>Jēkabpils</t>
  </si>
  <si>
    <t>Rīga</t>
  </si>
  <si>
    <t>Ventspils</t>
  </si>
  <si>
    <t>Apesnovads</t>
  </si>
  <si>
    <t>Priekuļunovads</t>
  </si>
  <si>
    <t>Jelgava</t>
  </si>
  <si>
    <t>Jūrmala</t>
  </si>
  <si>
    <t>Liepāja</t>
  </si>
  <si>
    <t>Rēzekne</t>
  </si>
  <si>
    <t>Aglonasnovads</t>
  </si>
  <si>
    <t>Aizkrauklesnovads</t>
  </si>
  <si>
    <t>Aizputesnovads</t>
  </si>
  <si>
    <t>Aknīstesnovads</t>
  </si>
  <si>
    <t>Alojasnovads</t>
  </si>
  <si>
    <t>Alsungasnovads</t>
  </si>
  <si>
    <t>Alūksnesnovads</t>
  </si>
  <si>
    <t>Amatasnovads</t>
  </si>
  <si>
    <t>Aucesnovads</t>
  </si>
  <si>
    <t>Ādažunovads</t>
  </si>
  <si>
    <t>Babītesnovads</t>
  </si>
  <si>
    <t>Baldonesnovads</t>
  </si>
  <si>
    <t>Baltinavasnovads</t>
  </si>
  <si>
    <t>Balvunovads</t>
  </si>
  <si>
    <t>Bauskasnovads</t>
  </si>
  <si>
    <t>Beverīnasnovads</t>
  </si>
  <si>
    <t>Brocēnunovads</t>
  </si>
  <si>
    <t>Burtniekunovads</t>
  </si>
  <si>
    <t>Carnikavasnovads</t>
  </si>
  <si>
    <t>Cēsunovads</t>
  </si>
  <si>
    <t>Cesvainesnovads</t>
  </si>
  <si>
    <t>Ciblasnovads</t>
  </si>
  <si>
    <t>Dagdasnovads</t>
  </si>
  <si>
    <t>Daugavpilsnovads</t>
  </si>
  <si>
    <t>Dobelesnovads</t>
  </si>
  <si>
    <t>Dundagasnovads</t>
  </si>
  <si>
    <t>Durbesnovads</t>
  </si>
  <si>
    <t>Enguresnovads</t>
  </si>
  <si>
    <t>Ērgļunovads</t>
  </si>
  <si>
    <t>Garkalnesnovads</t>
  </si>
  <si>
    <t>Grobiņasnovads</t>
  </si>
  <si>
    <t>Gulbenesnovads</t>
  </si>
  <si>
    <t>Iecavasnovads</t>
  </si>
  <si>
    <t>Ikšķilesnovads</t>
  </si>
  <si>
    <t>Inčukalnanovads</t>
  </si>
  <si>
    <t>Ilūkstesnovads</t>
  </si>
  <si>
    <t>Jaunjelgavasnovads</t>
  </si>
  <si>
    <t>Jaunpiebalgasnovads</t>
  </si>
  <si>
    <t>Jaunpilsnovads</t>
  </si>
  <si>
    <t>Jēkabpilsnovads</t>
  </si>
  <si>
    <t>Jelgavasnovads</t>
  </si>
  <si>
    <t>Kandavasnovads</t>
  </si>
  <si>
    <t>Kārsavasnovads</t>
  </si>
  <si>
    <t>Kocēnunovads</t>
  </si>
  <si>
    <t>Koknesesnovads</t>
  </si>
  <si>
    <t>Krāslavasnovads</t>
  </si>
  <si>
    <t>Krimuldasnovads</t>
  </si>
  <si>
    <t>Krustpilsnovads</t>
  </si>
  <si>
    <t>Kuldīgasnovads</t>
  </si>
  <si>
    <t>Ķegumanovads</t>
  </si>
  <si>
    <t>Ķekavasnovads</t>
  </si>
  <si>
    <t>Lielvārdesnovads</t>
  </si>
  <si>
    <t>Līgatnesnovads</t>
  </si>
  <si>
    <t>Limbažunovads</t>
  </si>
  <si>
    <t>Līvānunovads</t>
  </si>
  <si>
    <t>Lubānasnovads</t>
  </si>
  <si>
    <t>Ludzasnovads</t>
  </si>
  <si>
    <t>Madonasnovads</t>
  </si>
  <si>
    <t>Mālpilsnovads</t>
  </si>
  <si>
    <t>Mārupesnovads</t>
  </si>
  <si>
    <t>Mazsalacasnovads</t>
  </si>
  <si>
    <t>Mērsraganovads</t>
  </si>
  <si>
    <t>Naukšēnunovads</t>
  </si>
  <si>
    <t>Neretasnovads</t>
  </si>
  <si>
    <t>Nīcasnovads</t>
  </si>
  <si>
    <t>Ogresnovads</t>
  </si>
  <si>
    <t>Olainesnovads</t>
  </si>
  <si>
    <t>Ozolniekunovads</t>
  </si>
  <si>
    <t>Pārgaujasnovads</t>
  </si>
  <si>
    <t>Pāvilostasnovads</t>
  </si>
  <si>
    <t>Pļaviņunovads</t>
  </si>
  <si>
    <t>Preiļunovads</t>
  </si>
  <si>
    <t>Priekulesnovads</t>
  </si>
  <si>
    <t>Raunasnovads</t>
  </si>
  <si>
    <t>Rēzeknesnovads</t>
  </si>
  <si>
    <t>Riebiņunovads</t>
  </si>
  <si>
    <t>Rojasnovads</t>
  </si>
  <si>
    <t>Ropažunovads</t>
  </si>
  <si>
    <t>Rucavasnovads</t>
  </si>
  <si>
    <t>Rugājunovads</t>
  </si>
  <si>
    <t>Rundālesnovads</t>
  </si>
  <si>
    <t>Rūjienasnovads</t>
  </si>
  <si>
    <t>Salacgrīvasnovads</t>
  </si>
  <si>
    <t>Salasnovads</t>
  </si>
  <si>
    <t>Salaspilsnovads</t>
  </si>
  <si>
    <t>Saldusnovads</t>
  </si>
  <si>
    <t>Saulkrastunovads</t>
  </si>
  <si>
    <t>Sējasnovads</t>
  </si>
  <si>
    <t>Siguldasnovads</t>
  </si>
  <si>
    <t>Skrīverunovads</t>
  </si>
  <si>
    <t>Skrundasnovads</t>
  </si>
  <si>
    <t>Smiltenesnovads</t>
  </si>
  <si>
    <t>Stopiņunovads</t>
  </si>
  <si>
    <t>Strenčunovads</t>
  </si>
  <si>
    <t>Talsunovads</t>
  </si>
  <si>
    <t>Tērvetesnovads</t>
  </si>
  <si>
    <t>Tukumanovads</t>
  </si>
  <si>
    <t>Vaiņodesnovads</t>
  </si>
  <si>
    <t>Valkasnovads</t>
  </si>
  <si>
    <t>Varakļānunovads</t>
  </si>
  <si>
    <t>Vārkavasnovads</t>
  </si>
  <si>
    <t>Vecpiebalgasnovads</t>
  </si>
  <si>
    <t>Vecumniekunovads</t>
  </si>
  <si>
    <t>Ventspilsnovads</t>
  </si>
  <si>
    <t>Viesītesnovads</t>
  </si>
  <si>
    <t>Viļakasnovads</t>
  </si>
  <si>
    <t>Viļānunovads</t>
  </si>
  <si>
    <t>Zilupesnovads</t>
  </si>
  <si>
    <t>Administratīvāsteritorijasnosaukums</t>
  </si>
  <si>
    <r>
      <t>Vērtēto ieņēmumu prognozes 2016.gadā (</t>
    </r>
    <r>
      <rPr>
        <b/>
        <i/>
        <sz val="14"/>
        <color indexed="10"/>
        <rFont val="Times New Roman"/>
        <family val="1"/>
        <charset val="186"/>
      </rPr>
      <t>euro</t>
    </r>
    <r>
      <rPr>
        <b/>
        <sz val="14"/>
        <color indexed="10"/>
        <rFont val="Times New Roman"/>
        <family val="1"/>
        <charset val="186"/>
      </rPr>
      <t>)</t>
    </r>
  </si>
  <si>
    <t>Īpatsvara koeficienti kopējos sadales kontā ieskaitītajos IIN ieņēmumos 2016.gadā un IIN ieņēmumu prognoze 2016.gadam PFI aprēķinā</t>
  </si>
  <si>
    <t>Valsts budžeta dotācija</t>
  </si>
  <si>
    <t>Pašvaldību izdevumus raksturojošie kritēriji</t>
  </si>
  <si>
    <t>Bērni vecumā līdz 6 gadiem</t>
  </si>
  <si>
    <t>Bērnu un jaunieši vecumā no 7 līdz 18 gadiem</t>
  </si>
  <si>
    <t>Darbspējas vecumu pārsniegušie iedzīvotāji</t>
  </si>
  <si>
    <r>
      <t>Pašvaldības teritorijas platība km</t>
    </r>
    <r>
      <rPr>
        <vertAlign val="superscript"/>
        <sz val="12"/>
        <rFont val="Times New Roman"/>
        <family val="1"/>
        <charset val="186"/>
      </rPr>
      <t>2</t>
    </r>
  </si>
  <si>
    <t>Izlīdzināmo vienību skaits par katru kritērija vienību</t>
  </si>
  <si>
    <t>Teritorijas platība km2</t>
  </si>
  <si>
    <t>Izlīdzināmo vienību skaits</t>
  </si>
  <si>
    <t>Vērtētie ieņēmumi uz 1 izlīdzināmo vienību</t>
  </si>
  <si>
    <t xml:space="preserve">Iemaksas (-) PFIF un dotācijas no PFIF (+) </t>
  </si>
  <si>
    <t>Euro</t>
  </si>
  <si>
    <t>Vidējie vērtētie ieņēmumi uz vienu izlīdzināmo vienību valstī</t>
  </si>
  <si>
    <t>Augstākie vērtētie ieņēmumi uz vienu izlīdzināmo vienību valstī</t>
  </si>
  <si>
    <t>Vērtētie ieņēmumi pēc izlīdzināšanas</t>
  </si>
  <si>
    <t>Starpība starp vērtēt. ieņēm. uz 1 izlīdzin. vien. un vidējiem vērtēt. ieņēm. uz 1 izlīdzin. vien.</t>
  </si>
  <si>
    <t xml:space="preserve">Ieņēmumu pārdale uz 1 izlīdzin. vien. pie dziļuma koeficienta 0,6 </t>
  </si>
  <si>
    <t xml:space="preserve">Nepieciešamā summa līdz max ieņēm. uz 1 izlīdzin. vien. </t>
  </si>
  <si>
    <t>Sadales  koeficients:</t>
  </si>
  <si>
    <r>
      <t>Ieņēmumu pārdale uz izlīdzin. vien. skaitu =</t>
    </r>
    <r>
      <rPr>
        <b/>
        <sz val="9"/>
        <color indexed="12"/>
        <rFont val="Times New Roman"/>
        <family val="1"/>
        <charset val="186"/>
      </rPr>
      <t xml:space="preserve"> Iemaksas (-) PFIF un dotācijas no PFIF (+) </t>
    </r>
  </si>
  <si>
    <t>VB dotācija (+)</t>
  </si>
  <si>
    <t>Ieņēmumi pēc pašvaldību ieņēmumu savstarpējās pārdales kopā</t>
  </si>
  <si>
    <t>Ieņēmumi pēc VB dotācijas sadales kopā</t>
  </si>
  <si>
    <t xml:space="preserve"> Iemaksas (-) PFIF un dotācijas no PFIF (+) KOPĀ</t>
  </si>
  <si>
    <t>VB dotācijas sadale</t>
  </si>
  <si>
    <t>Rezultāts</t>
  </si>
  <si>
    <t>2015.gadā plānotie ieņēmumi pēc izlīdzināšanas</t>
  </si>
  <si>
    <t>Plānotie ieņēmumi pēc izlīdzināšanas 2016 / 2015</t>
  </si>
  <si>
    <t>euro</t>
  </si>
  <si>
    <t>%</t>
  </si>
  <si>
    <t xml:space="preserve">Nepieciešamais ieņēmumu palielinājums, lai ievērotu  nosacījumu, ka 2016.gadā plānotie izlīdzinātie ieņēmumumi nav mazāki kā 2015.gadā </t>
  </si>
  <si>
    <t>Atbrīvotā finansējuma sadalījums</t>
  </si>
  <si>
    <t>Vērtētie ieņēmumi pēc izlīdzināšanas 2016.gadā (ar pārejas periodu)</t>
  </si>
  <si>
    <t>Pārejas periods 2016.gadā</t>
  </si>
  <si>
    <t>Apes novads</t>
  </si>
  <si>
    <t>Teritorijas platība km2*</t>
  </si>
  <si>
    <t>* - Pašvaldības teritorijas platība kvadrātkilometros atbilstoši Valsts zemes dienesta datiem pēc stāvokļa valsts budžeta sagatavošanas gada 1.janvārī (http://www.vzd.gov.lv/files/zemes_parskats_2014.pdf)</t>
  </si>
  <si>
    <t>Izejas dati</t>
  </si>
  <si>
    <t>Ieņēmumi pēc pašvaldību ieņēmumu savstarpējās pārdales kopā uz 1 izlīdzināmo vien.</t>
  </si>
  <si>
    <t>Pašvaldību ieņēmumu pārdale</t>
  </si>
  <si>
    <t>Pašvaldību rīcībā paliekošie ieņēmumi uz 1 izlīdzināmo vien.</t>
  </si>
  <si>
    <t>Ieņēmumi pēc 60% vērtēto ieņēmumu savstarpējās pārdales</t>
  </si>
  <si>
    <t>Ieņēmumi pēc 60% vērtēto ieņēmumu savstarpējās pārdales uz 1 izlīdzināmo vien.</t>
  </si>
  <si>
    <t>Pārejas periods</t>
  </si>
  <si>
    <t>Izlīdzināšanas rezultāts 2016.gadā</t>
  </si>
  <si>
    <r>
      <rPr>
        <b/>
        <sz val="9"/>
        <color indexed="10"/>
        <rFont val="Times New Roman"/>
        <family val="1"/>
        <charset val="186"/>
      </rPr>
      <t>60%</t>
    </r>
    <r>
      <rPr>
        <b/>
        <sz val="9"/>
        <rFont val="Times New Roman"/>
        <family val="1"/>
        <charset val="186"/>
      </rPr>
      <t xml:space="preserve"> no vērētajiem ieņēmumiem, </t>
    </r>
    <r>
      <rPr>
        <b/>
        <sz val="9"/>
        <color indexed="10"/>
        <rFont val="Times New Roman"/>
        <family val="1"/>
        <charset val="186"/>
      </rPr>
      <t xml:space="preserve">kas savstarpēji tiek pārdalīti </t>
    </r>
  </si>
  <si>
    <r>
      <rPr>
        <b/>
        <sz val="9"/>
        <color indexed="10"/>
        <rFont val="Times New Roman"/>
        <family val="1"/>
        <charset val="186"/>
      </rPr>
      <t>40%</t>
    </r>
    <r>
      <rPr>
        <b/>
        <sz val="9"/>
        <rFont val="Times New Roman"/>
        <family val="1"/>
        <charset val="186"/>
      </rPr>
      <t xml:space="preserve"> no vērētajiem ieņēmumiem, </t>
    </r>
    <r>
      <rPr>
        <b/>
        <sz val="9"/>
        <color indexed="10"/>
        <rFont val="Times New Roman"/>
        <family val="1"/>
        <charset val="186"/>
      </rPr>
      <t>kas paliek pašvaldības rīcībā</t>
    </r>
  </si>
  <si>
    <t xml:space="preserve">Precizētās iemaksas (-) PFIF un dotācijas no PFIF (+) </t>
  </si>
  <si>
    <t>Precizētās iemaksas (-) PFIF un dotācijas no PFIF (+) KOPĀ</t>
  </si>
  <si>
    <t>VB dotācija uz 1 izlīdzināmo vien.</t>
  </si>
  <si>
    <r>
      <t xml:space="preserve">Provizoriskais pašvaldību finanšu izlīdzināšanas aprēķins 2016.gadam, </t>
    </r>
    <r>
      <rPr>
        <b/>
        <i/>
        <sz val="18"/>
        <color indexed="10"/>
        <rFont val="Times New Roman"/>
        <family val="1"/>
        <charset val="186"/>
      </rPr>
      <t>euro*</t>
    </r>
  </si>
  <si>
    <t>NĪN par zemi (precizētā ar 10% pieauguma ierobežojumu)</t>
  </si>
  <si>
    <r>
      <t>Ieņēmumu samazinājums,</t>
    </r>
    <r>
      <rPr>
        <b/>
        <sz val="9"/>
        <color indexed="10"/>
        <rFont val="Times New Roman"/>
        <family val="1"/>
        <charset val="186"/>
      </rPr>
      <t xml:space="preserve"> ievērojot 12,6% pieauguma ierobežojumu</t>
    </r>
  </si>
  <si>
    <t xml:space="preserve">* Pie nosacījuma, ka lauku zemju speciālo vērtību pieauguma ierobežojums ir 10%. </t>
  </si>
  <si>
    <t>PFI aprēķins 2016.gadam</t>
  </si>
  <si>
    <r>
      <t xml:space="preserve">Provizoriskais pašvaldību finanšu izlīdzināšanas aprēķins 2016.gadam, </t>
    </r>
    <r>
      <rPr>
        <b/>
        <i/>
        <sz val="16"/>
        <color indexed="10"/>
        <rFont val="Times New Roman"/>
        <family val="1"/>
        <charset val="186"/>
      </rPr>
      <t>euro</t>
    </r>
    <r>
      <rPr>
        <b/>
        <i/>
        <sz val="16"/>
        <rFont val="Times New Roman"/>
        <family val="1"/>
        <charset val="186"/>
      </rPr>
      <t xml:space="preserve"> (ja lauku zemju speciālo vērtību pieauguma ierobežojums ir 10%)</t>
    </r>
  </si>
  <si>
    <t>Provizoriskais pašvaldību finanšu izlīdzināšanas aprēķins 2016.gadam, euro (ja lauku zemju speciālo vērtību pieauguma ierobežojums ir 10%)</t>
  </si>
  <si>
    <t>Vērtētie ieņēmumi pēc izlīdzināšanas 2016.gadā (ar pārejas periodu) uz 1 iedz.</t>
  </si>
  <si>
    <t>Vērtētie ieņēmumi pēc izlīdzināšanas 2016.gadā (ar pārejas periodu) uz 1 izlīdzināmo vienību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</si>
</sst>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0.00000000"/>
    <numFmt numFmtId="165" formatCode="#,##0_ ;\-#,##0\ "/>
    <numFmt numFmtId="166" formatCode="#,##0.0"/>
    <numFmt numFmtId="167" formatCode="#,###,###.0"/>
    <numFmt numFmtId="168" formatCode="0.0"/>
    <numFmt numFmtId="169" formatCode="0.000"/>
    <numFmt numFmtId="170" formatCode="0&quot;.&quot;0"/>
    <numFmt numFmtId="171" formatCode="_-* #,##0.00\ _L_s_-;\-* #,##0.00\ _L_s_-;_-* &quot;-&quot;??\ _L_s_-;_-@_-"/>
  </numFmts>
  <fonts count="142">
    <font>
      <sz val="10"/>
      <name val="Arial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indexed="10"/>
      <name val="Times New Roman"/>
      <family val="1"/>
      <charset val="186"/>
    </font>
    <font>
      <b/>
      <sz val="9"/>
      <name val="Times New Roman"/>
      <family val="1"/>
    </font>
    <font>
      <sz val="10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i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i/>
      <sz val="12"/>
      <color indexed="10"/>
      <name val="Times New Roman"/>
      <family val="1"/>
      <charset val="186"/>
    </font>
    <font>
      <b/>
      <i/>
      <sz val="14"/>
      <color indexed="10"/>
      <name val="Times New Roman"/>
      <family val="1"/>
      <charset val="186"/>
    </font>
    <font>
      <b/>
      <sz val="9"/>
      <color indexed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2"/>
      <color indexed="12"/>
      <name val="Times New Roman"/>
      <family val="1"/>
      <charset val="186"/>
    </font>
    <font>
      <b/>
      <sz val="9"/>
      <color indexed="12"/>
      <name val="Times New Roman"/>
      <family val="1"/>
      <charset val="186"/>
    </font>
    <font>
      <b/>
      <sz val="12"/>
      <color indexed="12"/>
      <name val="Times New Roman"/>
      <family val="1"/>
      <charset val="186"/>
    </font>
    <font>
      <sz val="10"/>
      <name val="BaltHelvetica"/>
    </font>
    <font>
      <sz val="10"/>
      <name val="BaltOptima"/>
      <charset val="186"/>
    </font>
    <font>
      <sz val="8"/>
      <name val="BaltGaramond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86"/>
    </font>
    <font>
      <sz val="10"/>
      <color indexed="9"/>
      <name val="Arial"/>
      <family val="2"/>
    </font>
    <font>
      <sz val="11"/>
      <color indexed="9"/>
      <name val="Calibri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8"/>
      <name val="BaltTimesRoman"/>
      <charset val="186"/>
    </font>
    <font>
      <sz val="10"/>
      <name val="BaltGaramond"/>
      <family val="2"/>
    </font>
    <font>
      <b/>
      <sz val="11"/>
      <color indexed="8"/>
      <name val="Calibri"/>
      <family val="2"/>
    </font>
    <font>
      <sz val="10"/>
      <name val="BaltGaramond"/>
      <family val="2"/>
      <charset val="186"/>
    </font>
    <font>
      <i/>
      <sz val="10"/>
      <color indexed="23"/>
      <name val="Arial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  <charset val="186"/>
    </font>
    <font>
      <u/>
      <sz val="8"/>
      <color indexed="12"/>
      <name val="BaltTimesRoman"/>
      <charset val="186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1"/>
      <name val="Arial"/>
      <family val="2"/>
    </font>
    <font>
      <sz val="10"/>
      <color indexed="8"/>
      <name val="Arial"/>
      <family val="2"/>
      <charset val="186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9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9"/>
      <color indexed="8"/>
      <name val="Times New Roman"/>
      <family val="1"/>
      <charset val="186"/>
    </font>
    <font>
      <b/>
      <sz val="12"/>
      <color indexed="8"/>
      <name val="Arial"/>
      <family val="2"/>
      <charset val="186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0"/>
      <color indexed="8"/>
      <name val="Times New Roman"/>
      <family val="1"/>
      <charset val="186"/>
    </font>
    <font>
      <sz val="19"/>
      <color indexed="48"/>
      <name val="Arial"/>
      <family val="2"/>
      <charset val="186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b/>
      <sz val="18"/>
      <color indexed="56"/>
      <name val="Cambria"/>
      <family val="2"/>
      <charset val="186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Times New Roman"/>
      <family val="1"/>
      <charset val="186"/>
    </font>
    <font>
      <sz val="11"/>
      <name val="BaltOptima"/>
      <charset val="186"/>
    </font>
    <font>
      <sz val="12"/>
      <color indexed="8"/>
      <name val="Times New Roman"/>
      <family val="2"/>
      <charset val="186"/>
    </font>
    <font>
      <i/>
      <sz val="1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sz val="11"/>
      <color indexed="12"/>
      <name val="Times New Roman"/>
      <family val="1"/>
      <charset val="186"/>
    </font>
    <font>
      <b/>
      <sz val="10"/>
      <name val="Arial"/>
      <family val="2"/>
      <charset val="186"/>
    </font>
    <font>
      <vertAlign val="superscript"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4"/>
      <name val="Arial"/>
      <family val="2"/>
      <charset val="186"/>
    </font>
    <font>
      <i/>
      <sz val="9"/>
      <name val="Times New Roman"/>
      <family val="1"/>
      <charset val="186"/>
    </font>
    <font>
      <b/>
      <i/>
      <sz val="9"/>
      <name val="Times New Roman"/>
      <family val="1"/>
    </font>
    <font>
      <b/>
      <i/>
      <sz val="16"/>
      <color indexed="10"/>
      <name val="Times New Roman"/>
      <family val="1"/>
      <charset val="186"/>
    </font>
    <font>
      <b/>
      <i/>
      <sz val="18"/>
      <color indexed="10"/>
      <name val="Times New Roman"/>
      <family val="1"/>
      <charset val="186"/>
    </font>
    <font>
      <b/>
      <i/>
      <sz val="16"/>
      <name val="Times New Roman"/>
      <family val="1"/>
      <charset val="186"/>
    </font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b/>
      <sz val="14"/>
      <color rgb="FFFF0000"/>
      <name val="Times New Roman"/>
      <family val="1"/>
      <charset val="186"/>
    </font>
    <font>
      <sz val="12"/>
      <color rgb="FF0000FF"/>
      <name val="Times New Roman"/>
      <family val="1"/>
      <charset val="186"/>
    </font>
    <font>
      <sz val="10"/>
      <color rgb="FF0000FF"/>
      <name val="Arial"/>
      <family val="2"/>
      <charset val="186"/>
    </font>
    <font>
      <sz val="9"/>
      <color rgb="FFFF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rgb="FF0000FF"/>
      <name val="Times New Roman"/>
      <family val="1"/>
      <charset val="186"/>
    </font>
    <font>
      <b/>
      <sz val="16"/>
      <color rgb="FFFF0000"/>
      <name val="Times New Roman"/>
      <family val="1"/>
      <charset val="186"/>
    </font>
    <font>
      <b/>
      <sz val="9"/>
      <color rgb="FF0000FF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i/>
      <sz val="10"/>
      <color rgb="FF0000FF"/>
      <name val="Times New Roman"/>
      <family val="1"/>
      <charset val="186"/>
    </font>
    <font>
      <b/>
      <i/>
      <sz val="9"/>
      <color rgb="FF0000FF"/>
      <name val="Times New Roman"/>
      <family val="1"/>
      <charset val="186"/>
    </font>
    <font>
      <b/>
      <sz val="9"/>
      <color rgb="FF0000FF"/>
      <name val="Times New Roman"/>
      <family val="1"/>
    </font>
    <font>
      <b/>
      <sz val="10"/>
      <color rgb="FF0000FF"/>
      <name val="Times New Roman"/>
      <family val="1"/>
      <charset val="186"/>
    </font>
    <font>
      <b/>
      <sz val="18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i/>
      <sz val="16"/>
      <color rgb="FF0000CC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sz val="14"/>
      <color rgb="FFFF0000"/>
      <name val="Arial"/>
      <family val="2"/>
      <charset val="186"/>
    </font>
    <font>
      <i/>
      <sz val="10"/>
      <color rgb="FF0000FF"/>
      <name val="Arial"/>
      <family val="2"/>
      <charset val="186"/>
    </font>
  </fonts>
  <fills count="82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7030A0"/>
      </right>
      <top style="thin">
        <color indexed="64"/>
      </top>
      <bottom style="thin">
        <color indexed="64"/>
      </bottom>
      <diagonal/>
    </border>
    <border>
      <left/>
      <right style="medium">
        <color rgb="FF7030A0"/>
      </right>
      <top/>
      <bottom/>
      <diagonal/>
    </border>
    <border>
      <left style="thin">
        <color indexed="64"/>
      </left>
      <right style="medium">
        <color rgb="FF7030A0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7030A0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7030A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7030A0"/>
      </right>
      <top style="thin">
        <color indexed="64"/>
      </top>
      <bottom style="thin">
        <color indexed="64"/>
      </bottom>
      <diagonal/>
    </border>
    <border>
      <left style="medium">
        <color rgb="FF7030A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7030A0"/>
      </right>
      <top style="medium">
        <color indexed="64"/>
      </top>
      <bottom style="thin">
        <color indexed="64"/>
      </bottom>
      <diagonal/>
    </border>
    <border>
      <left style="medium">
        <color rgb="FF7030A0"/>
      </left>
      <right style="thin">
        <color indexed="64"/>
      </right>
      <top/>
      <bottom/>
      <diagonal/>
    </border>
    <border>
      <left style="medium">
        <color rgb="FF7030A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7030A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030A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rgb="FF7030A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7030A0"/>
      </right>
      <top/>
      <bottom style="hair">
        <color indexed="64"/>
      </bottom>
      <diagonal/>
    </border>
    <border>
      <left style="medium">
        <color rgb="FF7030A0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rgb="FF7030A0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medium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1"/>
      </top>
      <bottom style="hair">
        <color indexed="64"/>
      </bottom>
      <diagonal/>
    </border>
    <border>
      <left style="hair">
        <color indexed="64"/>
      </left>
      <right/>
      <top style="medium">
        <color theme="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hair">
        <color indexed="64"/>
      </right>
      <top style="medium">
        <color theme="1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medium">
        <color theme="1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hair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medium">
        <color rgb="FF7030A0"/>
      </right>
      <top style="thin">
        <color indexed="64"/>
      </top>
      <bottom style="thin">
        <color indexed="64"/>
      </bottom>
      <diagonal/>
    </border>
    <border>
      <left/>
      <right style="medium">
        <color rgb="FF7030A0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 style="medium">
        <color indexed="64"/>
      </top>
      <bottom style="medium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7030A0"/>
      </right>
      <top/>
      <bottom/>
      <diagonal/>
    </border>
    <border>
      <left style="hair">
        <color theme="1"/>
      </left>
      <right style="hair">
        <color theme="1"/>
      </right>
      <top style="medium">
        <color indexed="64"/>
      </top>
      <bottom style="hair">
        <color theme="1"/>
      </bottom>
      <diagonal/>
    </border>
    <border>
      <left style="hair">
        <color theme="1"/>
      </left>
      <right style="medium">
        <color rgb="FF7030A0"/>
      </right>
      <top style="medium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rgb="FF7030A0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medium">
        <color rgb="FF7030A0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medium">
        <color rgb="FF7030A0"/>
      </right>
      <top style="thin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1"/>
      </bottom>
      <diagonal/>
    </border>
  </borders>
  <cellStyleXfs count="966">
    <xf numFmtId="0" fontId="0" fillId="0" borderId="0"/>
    <xf numFmtId="0" fontId="79" fillId="0" borderId="0"/>
    <xf numFmtId="2" fontId="31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3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3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3" fillId="14" borderId="0" applyNumberFormat="0" applyBorder="0" applyAlignment="0" applyProtection="0"/>
    <xf numFmtId="0" fontId="33" fillId="5" borderId="0" applyNumberFormat="0" applyBorder="0" applyAlignment="0" applyProtection="0"/>
    <xf numFmtId="0" fontId="33" fillId="7" borderId="0" applyNumberFormat="0" applyBorder="0" applyAlignment="0" applyProtection="0"/>
    <xf numFmtId="0" fontId="33" fillId="9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3" fillId="12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3" fillId="6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3" fillId="11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3" fillId="12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3" fillId="20" borderId="0" applyNumberFormat="0" applyBorder="0" applyAlignment="0" applyProtection="0"/>
    <xf numFmtId="0" fontId="33" fillId="12" borderId="0" applyNumberFormat="0" applyBorder="0" applyAlignment="0" applyProtection="0"/>
    <xf numFmtId="0" fontId="33" fillId="6" borderId="0" applyNumberFormat="0" applyBorder="0" applyAlignment="0" applyProtection="0"/>
    <xf numFmtId="0" fontId="33" fillId="18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5" fillId="23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5" fillId="6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5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5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5" fillId="21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5" fillId="24" borderId="0" applyNumberFormat="0" applyBorder="0" applyAlignment="0" applyProtection="0"/>
    <xf numFmtId="0" fontId="35" fillId="23" borderId="0" applyNumberFormat="0" applyBorder="0" applyAlignment="0" applyProtection="0"/>
    <xf numFmtId="0" fontId="35" fillId="6" borderId="0" applyNumberFormat="0" applyBorder="0" applyAlignment="0" applyProtection="0"/>
    <xf numFmtId="0" fontId="35" fillId="18" borderId="0" applyNumberFormat="0" applyBorder="0" applyAlignment="0" applyProtection="0"/>
    <xf numFmtId="0" fontId="35" fillId="16" borderId="0" applyNumberFormat="0" applyBorder="0" applyAlignment="0" applyProtection="0"/>
    <xf numFmtId="0" fontId="35" fillId="21" borderId="0" applyNumberFormat="0" applyBorder="0" applyAlignment="0" applyProtection="0"/>
    <xf numFmtId="0" fontId="35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5" borderId="0" applyNumberFormat="0" applyBorder="0" applyAlignment="0" applyProtection="0"/>
    <xf numFmtId="0" fontId="36" fillId="40" borderId="0" applyNumberFormat="0" applyBorder="0" applyAlignment="0" applyProtection="0"/>
    <xf numFmtId="0" fontId="37" fillId="28" borderId="0" applyNumberFormat="0" applyBorder="0" applyAlignment="0" applyProtection="0"/>
    <xf numFmtId="0" fontId="37" fillId="4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4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4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5" borderId="0" applyNumberFormat="0" applyBorder="0" applyAlignment="0" applyProtection="0"/>
    <xf numFmtId="0" fontId="36" fillId="33" borderId="0" applyNumberFormat="0" applyBorder="0" applyAlignment="0" applyProtection="0"/>
    <xf numFmtId="0" fontId="36" fillId="28" borderId="0" applyNumberFormat="0" applyBorder="0" applyAlignment="0" applyProtection="0"/>
    <xf numFmtId="0" fontId="36" fillId="36" borderId="0" applyNumberFormat="0" applyBorder="0" applyAlignment="0" applyProtection="0"/>
    <xf numFmtId="0" fontId="37" fillId="28" borderId="0" applyNumberFormat="0" applyBorder="0" applyAlignment="0" applyProtection="0"/>
    <xf numFmtId="0" fontId="37" fillId="35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25" borderId="0" applyNumberFormat="0" applyBorder="0" applyAlignment="0" applyProtection="0"/>
    <xf numFmtId="0" fontId="36" fillId="38" borderId="0" applyNumberFormat="0" applyBorder="0" applyAlignment="0" applyProtection="0"/>
    <xf numFmtId="0" fontId="36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30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30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30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34" borderId="0" applyNumberFormat="0" applyBorder="0" applyAlignment="0" applyProtection="0"/>
    <xf numFmtId="0" fontId="36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50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50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84" fillId="19" borderId="1" applyNumberFormat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9" fillId="46" borderId="0" applyNumberFormat="0" applyBorder="0" applyAlignment="0" applyProtection="0"/>
    <xf numFmtId="0" fontId="38" fillId="34" borderId="0" applyNumberFormat="0" applyBorder="0" applyAlignment="0" applyProtection="0"/>
    <xf numFmtId="0" fontId="95" fillId="0" borderId="0" applyNumberFormat="0" applyFill="0" applyBorder="0" applyAlignment="0" applyProtection="0"/>
    <xf numFmtId="0" fontId="40" fillId="51" borderId="1" applyNumberFormat="0" applyAlignment="0" applyProtection="0"/>
    <xf numFmtId="0" fontId="40" fillId="51" borderId="1" applyNumberFormat="0" applyAlignment="0" applyProtection="0"/>
    <xf numFmtId="0" fontId="40" fillId="51" borderId="1" applyNumberFormat="0" applyAlignment="0" applyProtection="0"/>
    <xf numFmtId="0" fontId="41" fillId="52" borderId="2" applyNumberFormat="0" applyAlignment="0" applyProtection="0"/>
    <xf numFmtId="0" fontId="40" fillId="51" borderId="1" applyNumberFormat="0" applyAlignment="0" applyProtection="0"/>
    <xf numFmtId="0" fontId="42" fillId="36" borderId="3" applyNumberFormat="0" applyAlignment="0" applyProtection="0"/>
    <xf numFmtId="0" fontId="42" fillId="36" borderId="3" applyNumberFormat="0" applyAlignment="0" applyProtection="0"/>
    <xf numFmtId="0" fontId="42" fillId="44" borderId="3" applyNumberFormat="0" applyAlignment="0" applyProtection="0"/>
    <xf numFmtId="0" fontId="42" fillId="36" borderId="3" applyNumberFormat="0" applyAlignment="0" applyProtection="0"/>
    <xf numFmtId="167" fontId="43" fillId="0" borderId="0" applyFont="0" applyFill="0" applyBorder="0" applyAlignment="0" applyProtection="0"/>
    <xf numFmtId="171" fontId="12" fillId="0" borderId="0" applyFont="0" applyFill="0" applyBorder="0" applyAlignment="0" applyProtection="0"/>
    <xf numFmtId="1" fontId="44" fillId="0" borderId="0">
      <alignment horizontal="center" vertical="center"/>
      <protection locked="0"/>
    </xf>
    <xf numFmtId="0" fontId="45" fillId="53" borderId="0" applyNumberFormat="0" applyBorder="0" applyAlignment="0" applyProtection="0"/>
    <xf numFmtId="0" fontId="45" fillId="54" borderId="0" applyNumberFormat="0" applyBorder="0" applyAlignment="0" applyProtection="0"/>
    <xf numFmtId="0" fontId="45" fillId="55" borderId="0" applyNumberFormat="0" applyBorder="0" applyAlignment="0" applyProtection="0"/>
    <xf numFmtId="0" fontId="45" fillId="56" borderId="0" applyNumberFormat="0" applyBorder="0" applyAlignment="0" applyProtection="0"/>
    <xf numFmtId="0" fontId="45" fillId="57" borderId="0" applyNumberFormat="0" applyBorder="0" applyAlignment="0" applyProtection="0"/>
    <xf numFmtId="168" fontId="44" fillId="0" borderId="0" applyBorder="0" applyAlignment="0" applyProtection="0"/>
    <xf numFmtId="168" fontId="44" fillId="0" borderId="0" applyBorder="0" applyAlignment="0" applyProtection="0"/>
    <xf numFmtId="168" fontId="46" fillId="0" borderId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36" fillId="40" borderId="0" applyNumberFormat="0" applyBorder="0" applyAlignment="0" applyProtection="0"/>
    <xf numFmtId="0" fontId="49" fillId="58" borderId="0" applyNumberFormat="0" applyBorder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6" applyNumberFormat="0" applyFill="0" applyAlignment="0" applyProtection="0"/>
    <xf numFmtId="0" fontId="51" fillId="0" borderId="5" applyNumberFormat="0" applyFill="0" applyAlignment="0" applyProtection="0"/>
    <xf numFmtId="0" fontId="52" fillId="0" borderId="7" applyNumberFormat="0" applyFill="0" applyAlignment="0" applyProtection="0"/>
    <xf numFmtId="0" fontId="52" fillId="0" borderId="7" applyNumberFormat="0" applyFill="0" applyAlignment="0" applyProtection="0"/>
    <xf numFmtId="0" fontId="52" fillId="0" borderId="7" applyNumberFormat="0" applyFill="0" applyAlignment="0" applyProtection="0"/>
    <xf numFmtId="0" fontId="52" fillId="0" borderId="8" applyNumberFormat="0" applyFill="0" applyAlignment="0" applyProtection="0"/>
    <xf numFmtId="0" fontId="52" fillId="0" borderId="7" applyNumberFormat="0" applyFill="0" applyAlignment="0" applyProtection="0"/>
    <xf numFmtId="0" fontId="52" fillId="0" borderId="7" applyNumberFormat="0" applyFill="0" applyAlignment="0" applyProtection="0"/>
    <xf numFmtId="0" fontId="52" fillId="0" borderId="7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0" fillId="14" borderId="1" applyNumberFormat="0" applyAlignment="0" applyProtection="0"/>
    <xf numFmtId="0" fontId="55" fillId="47" borderId="1" applyNumberFormat="0" applyAlignment="0" applyProtection="0"/>
    <xf numFmtId="0" fontId="55" fillId="47" borderId="1" applyNumberFormat="0" applyAlignment="0" applyProtection="0"/>
    <xf numFmtId="0" fontId="55" fillId="47" borderId="1" applyNumberFormat="0" applyAlignment="0" applyProtection="0"/>
    <xf numFmtId="0" fontId="55" fillId="47" borderId="2" applyNumberFormat="0" applyAlignment="0" applyProtection="0"/>
    <xf numFmtId="0" fontId="55" fillId="47" borderId="1" applyNumberFormat="0" applyAlignment="0" applyProtection="0"/>
    <xf numFmtId="0" fontId="93" fillId="19" borderId="9" applyNumberFormat="0" applyAlignment="0" applyProtection="0"/>
    <xf numFmtId="169" fontId="44" fillId="59" borderId="0"/>
    <xf numFmtId="169" fontId="44" fillId="59" borderId="0"/>
    <xf numFmtId="169" fontId="46" fillId="59" borderId="0"/>
    <xf numFmtId="43" fontId="29" fillId="0" borderId="0" applyFont="0" applyFill="0" applyBorder="0" applyAlignment="0" applyProtection="0"/>
    <xf numFmtId="0" fontId="94" fillId="0" borderId="10" applyNumberFormat="0" applyFill="0" applyAlignment="0" applyProtection="0"/>
    <xf numFmtId="0" fontId="86" fillId="9" borderId="0" applyNumberFormat="0" applyBorder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49" fillId="0" borderId="12" applyNumberFormat="0" applyFill="0" applyAlignment="0" applyProtection="0"/>
    <xf numFmtId="0" fontId="56" fillId="0" borderId="11" applyNumberFormat="0" applyFill="0" applyAlignment="0" applyProtection="0"/>
    <xf numFmtId="0" fontId="92" fillId="60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49" fillId="47" borderId="0" applyNumberFormat="0" applyBorder="0" applyAlignment="0" applyProtection="0"/>
    <xf numFmtId="0" fontId="57" fillId="47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6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3" fillId="0" borderId="0"/>
    <xf numFmtId="0" fontId="12" fillId="0" borderId="0"/>
    <xf numFmtId="0" fontId="58" fillId="0" borderId="0"/>
    <xf numFmtId="0" fontId="12" fillId="0" borderId="0"/>
    <xf numFmtId="0" fontId="4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3" fillId="0" borderId="0"/>
    <xf numFmtId="0" fontId="12" fillId="0" borderId="0"/>
    <xf numFmtId="0" fontId="1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4" fillId="0" borderId="0"/>
    <xf numFmtId="0" fontId="114" fillId="0" borderId="0"/>
    <xf numFmtId="0" fontId="1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5" fillId="0" borderId="0"/>
    <xf numFmtId="0" fontId="1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7" fillId="0" borderId="0"/>
    <xf numFmtId="0" fontId="30" fillId="0" borderId="0"/>
    <xf numFmtId="0" fontId="80" fillId="0" borderId="0" applyNumberFormat="0" applyFill="0" applyBorder="0" applyAlignment="0" applyProtection="0"/>
    <xf numFmtId="0" fontId="12" fillId="46" borderId="13" applyNumberFormat="0" applyFont="0" applyAlignment="0" applyProtection="0"/>
    <xf numFmtId="0" fontId="12" fillId="46" borderId="13" applyNumberFormat="0" applyFont="0" applyAlignment="0" applyProtection="0"/>
    <xf numFmtId="0" fontId="12" fillId="46" borderId="13" applyNumberFormat="0" applyFont="0" applyAlignment="0" applyProtection="0"/>
    <xf numFmtId="0" fontId="12" fillId="46" borderId="13" applyNumberFormat="0" applyFont="0" applyAlignment="0" applyProtection="0"/>
    <xf numFmtId="0" fontId="8" fillId="46" borderId="2" applyNumberFormat="0" applyFont="0" applyAlignment="0" applyProtection="0"/>
    <xf numFmtId="0" fontId="12" fillId="46" borderId="13" applyNumberFormat="0" applyFont="0" applyAlignment="0" applyProtection="0"/>
    <xf numFmtId="0" fontId="12" fillId="46" borderId="13" applyNumberFormat="0" applyFont="0" applyAlignment="0" applyProtection="0"/>
    <xf numFmtId="0" fontId="12" fillId="46" borderId="13" applyNumberFormat="0" applyFont="0" applyAlignment="0" applyProtection="0"/>
    <xf numFmtId="0" fontId="12" fillId="46" borderId="13" applyNumberFormat="0" applyFont="0" applyAlignment="0" applyProtection="0"/>
    <xf numFmtId="0" fontId="60" fillId="51" borderId="9" applyNumberFormat="0" applyAlignment="0" applyProtection="0"/>
    <xf numFmtId="0" fontId="60" fillId="51" borderId="9" applyNumberFormat="0" applyAlignment="0" applyProtection="0"/>
    <xf numFmtId="0" fontId="60" fillId="52" borderId="9" applyNumberFormat="0" applyAlignment="0" applyProtection="0"/>
    <xf numFmtId="0" fontId="60" fillId="51" borderId="9" applyNumberFormat="0" applyAlignment="0" applyProtection="0"/>
    <xf numFmtId="0" fontId="12" fillId="0" borderId="0"/>
    <xf numFmtId="0" fontId="12" fillId="0" borderId="0"/>
    <xf numFmtId="0" fontId="113" fillId="0" borderId="0"/>
    <xf numFmtId="0" fontId="12" fillId="0" borderId="0"/>
    <xf numFmtId="0" fontId="12" fillId="0" borderId="0"/>
    <xf numFmtId="0" fontId="12" fillId="0" borderId="0"/>
    <xf numFmtId="0" fontId="98" fillId="0" borderId="0"/>
    <xf numFmtId="0" fontId="114" fillId="0" borderId="0"/>
    <xf numFmtId="0" fontId="12" fillId="0" borderId="0"/>
    <xf numFmtId="0" fontId="12" fillId="0" borderId="0"/>
    <xf numFmtId="0" fontId="12" fillId="0" borderId="0"/>
    <xf numFmtId="0" fontId="1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29" fillId="0" borderId="0"/>
    <xf numFmtId="0" fontId="48" fillId="0" borderId="0" applyNumberFormat="0" applyFill="0" applyBorder="0" applyAlignment="0" applyProtection="0"/>
    <xf numFmtId="0" fontId="85" fillId="61" borderId="3" applyNumberFormat="0" applyAlignment="0" applyProtection="0"/>
    <xf numFmtId="9" fontId="4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168" fontId="44" fillId="62" borderId="0" applyBorder="0" applyProtection="0"/>
    <xf numFmtId="168" fontId="46" fillId="62" borderId="0" applyBorder="0" applyProtection="0"/>
    <xf numFmtId="168" fontId="44" fillId="62" borderId="0" applyBorder="0" applyProtection="0"/>
    <xf numFmtId="168" fontId="44" fillId="62" borderId="0" applyBorder="0" applyProtection="0"/>
    <xf numFmtId="168" fontId="44" fillId="62" borderId="0" applyBorder="0" applyProtection="0"/>
    <xf numFmtId="168" fontId="44" fillId="62" borderId="0" applyBorder="0" applyProtection="0"/>
    <xf numFmtId="0" fontId="67" fillId="8" borderId="13" applyNumberFormat="0" applyFont="0" applyAlignment="0" applyProtection="0"/>
    <xf numFmtId="9" fontId="29" fillId="0" borderId="0" applyFont="0" applyFill="0" applyBorder="0" applyAlignment="0" applyProtection="0"/>
    <xf numFmtId="0" fontId="91" fillId="0" borderId="14" applyNumberFormat="0" applyFill="0" applyAlignment="0" applyProtection="0"/>
    <xf numFmtId="0" fontId="12" fillId="0" borderId="0"/>
    <xf numFmtId="4" fontId="61" fillId="60" borderId="15" applyNumberFormat="0" applyProtection="0">
      <alignment vertical="center"/>
    </xf>
    <xf numFmtId="4" fontId="61" fillId="60" borderId="15" applyNumberFormat="0" applyProtection="0">
      <alignment vertical="center"/>
    </xf>
    <xf numFmtId="4" fontId="61" fillId="60" borderId="15" applyNumberFormat="0" applyProtection="0">
      <alignment vertical="center"/>
    </xf>
    <xf numFmtId="4" fontId="62" fillId="60" borderId="2" applyNumberFormat="0" applyProtection="0">
      <alignment vertical="center"/>
    </xf>
    <xf numFmtId="4" fontId="63" fillId="63" borderId="16" applyNumberFormat="0" applyProtection="0">
      <alignment vertical="center"/>
    </xf>
    <xf numFmtId="4" fontId="61" fillId="60" borderId="15" applyNumberFormat="0" applyProtection="0">
      <alignment vertical="center"/>
    </xf>
    <xf numFmtId="0" fontId="12" fillId="0" borderId="0"/>
    <xf numFmtId="0" fontId="12" fillId="0" borderId="0"/>
    <xf numFmtId="4" fontId="64" fillId="60" borderId="15" applyNumberFormat="0" applyProtection="0">
      <alignment vertical="center"/>
    </xf>
    <xf numFmtId="4" fontId="64" fillId="60" borderId="15" applyNumberFormat="0" applyProtection="0">
      <alignment vertical="center"/>
    </xf>
    <xf numFmtId="4" fontId="64" fillId="60" borderId="15" applyNumberFormat="0" applyProtection="0">
      <alignment vertical="center"/>
    </xf>
    <xf numFmtId="4" fontId="65" fillId="64" borderId="2" applyNumberFormat="0" applyProtection="0">
      <alignment vertical="center"/>
    </xf>
    <xf numFmtId="0" fontId="12" fillId="0" borderId="0"/>
    <xf numFmtId="4" fontId="64" fillId="64" borderId="15" applyNumberFormat="0" applyProtection="0">
      <alignment vertical="center"/>
    </xf>
    <xf numFmtId="0" fontId="12" fillId="0" borderId="0"/>
    <xf numFmtId="4" fontId="61" fillId="60" borderId="15" applyNumberFormat="0" applyProtection="0">
      <alignment horizontal="left" vertical="center" indent="1"/>
    </xf>
    <xf numFmtId="4" fontId="61" fillId="60" borderId="15" applyNumberFormat="0" applyProtection="0">
      <alignment horizontal="left" vertical="center" indent="1"/>
    </xf>
    <xf numFmtId="4" fontId="61" fillId="60" borderId="15" applyNumberFormat="0" applyProtection="0">
      <alignment horizontal="left" vertical="center" indent="1"/>
    </xf>
    <xf numFmtId="4" fontId="62" fillId="64" borderId="2" applyNumberFormat="0" applyProtection="0">
      <alignment horizontal="left" vertical="center" indent="1"/>
    </xf>
    <xf numFmtId="4" fontId="63" fillId="63" borderId="16" applyNumberFormat="0" applyProtection="0">
      <alignment horizontal="left" vertical="center" indent="1"/>
    </xf>
    <xf numFmtId="4" fontId="61" fillId="60" borderId="15" applyNumberFormat="0" applyProtection="0">
      <alignment horizontal="left" vertical="center" indent="1"/>
    </xf>
    <xf numFmtId="0" fontId="12" fillId="0" borderId="0"/>
    <xf numFmtId="4" fontId="61" fillId="64" borderId="15" applyNumberFormat="0" applyProtection="0">
      <alignment horizontal="left" vertical="center" indent="1"/>
    </xf>
    <xf numFmtId="0" fontId="12" fillId="0" borderId="0"/>
    <xf numFmtId="0" fontId="61" fillId="60" borderId="15" applyNumberFormat="0" applyProtection="0">
      <alignment horizontal="left" vertical="top" indent="1"/>
    </xf>
    <xf numFmtId="0" fontId="61" fillId="60" borderId="15" applyNumberFormat="0" applyProtection="0">
      <alignment horizontal="left" vertical="top" indent="1"/>
    </xf>
    <xf numFmtId="0" fontId="61" fillId="60" borderId="15" applyNumberFormat="0" applyProtection="0">
      <alignment horizontal="left" vertical="top" indent="1"/>
    </xf>
    <xf numFmtId="0" fontId="66" fillId="60" borderId="15" applyNumberFormat="0" applyProtection="0">
      <alignment horizontal="left" vertical="top" indent="1"/>
    </xf>
    <xf numFmtId="0" fontId="12" fillId="0" borderId="0"/>
    <xf numFmtId="0" fontId="61" fillId="64" borderId="15" applyNumberFormat="0" applyProtection="0">
      <alignment horizontal="left" vertical="top" indent="1"/>
    </xf>
    <xf numFmtId="0" fontId="12" fillId="0" borderId="0"/>
    <xf numFmtId="4" fontId="61" fillId="4" borderId="0" applyNumberFormat="0" applyProtection="0">
      <alignment horizontal="left" vertical="center" indent="1"/>
    </xf>
    <xf numFmtId="4" fontId="61" fillId="4" borderId="0" applyNumberFormat="0" applyProtection="0">
      <alignment horizontal="left" vertical="center" indent="1"/>
    </xf>
    <xf numFmtId="4" fontId="62" fillId="21" borderId="2" applyNumberFormat="0" applyProtection="0">
      <alignment horizontal="left" vertical="center" indent="1"/>
    </xf>
    <xf numFmtId="4" fontId="63" fillId="0" borderId="17" applyNumberFormat="0" applyProtection="0">
      <alignment horizontal="left" vertical="center" wrapText="1" indent="1"/>
    </xf>
    <xf numFmtId="4" fontId="61" fillId="0" borderId="0" applyNumberFormat="0" applyProtection="0">
      <alignment horizontal="left" indent="1"/>
    </xf>
    <xf numFmtId="4" fontId="61" fillId="4" borderId="0" applyNumberFormat="0" applyProtection="0">
      <alignment horizontal="left" vertical="center" indent="1"/>
    </xf>
    <xf numFmtId="0" fontId="12" fillId="0" borderId="0"/>
    <xf numFmtId="4" fontId="61" fillId="0" borderId="0" applyNumberFormat="0" applyProtection="0">
      <alignment horizontal="left" vertical="center" indent="1"/>
    </xf>
    <xf numFmtId="4" fontId="96" fillId="0" borderId="16" applyNumberFormat="0" applyProtection="0">
      <alignment horizontal="left" vertical="center" indent="1"/>
    </xf>
    <xf numFmtId="0" fontId="12" fillId="0" borderId="0"/>
    <xf numFmtId="4" fontId="32" fillId="7" borderId="15" applyNumberFormat="0" applyProtection="0">
      <alignment horizontal="right" vertical="center"/>
    </xf>
    <xf numFmtId="4" fontId="32" fillId="7" borderId="15" applyNumberFormat="0" applyProtection="0">
      <alignment horizontal="right" vertical="center"/>
    </xf>
    <xf numFmtId="4" fontId="32" fillId="7" borderId="15" applyNumberFormat="0" applyProtection="0">
      <alignment horizontal="right" vertical="center"/>
    </xf>
    <xf numFmtId="4" fontId="62" fillId="7" borderId="2" applyNumberFormat="0" applyProtection="0">
      <alignment horizontal="right" vertical="center"/>
    </xf>
    <xf numFmtId="0" fontId="12" fillId="0" borderId="0"/>
    <xf numFmtId="0" fontId="12" fillId="0" borderId="0"/>
    <xf numFmtId="4" fontId="32" fillId="6" borderId="15" applyNumberFormat="0" applyProtection="0">
      <alignment horizontal="right" vertical="center"/>
    </xf>
    <xf numFmtId="4" fontId="32" fillId="6" borderId="15" applyNumberFormat="0" applyProtection="0">
      <alignment horizontal="right" vertical="center"/>
    </xf>
    <xf numFmtId="4" fontId="32" fillId="6" borderId="15" applyNumberFormat="0" applyProtection="0">
      <alignment horizontal="right" vertical="center"/>
    </xf>
    <xf numFmtId="4" fontId="62" fillId="65" borderId="2" applyNumberFormat="0" applyProtection="0">
      <alignment horizontal="right" vertical="center"/>
    </xf>
    <xf numFmtId="0" fontId="12" fillId="0" borderId="0"/>
    <xf numFmtId="0" fontId="12" fillId="0" borderId="0"/>
    <xf numFmtId="4" fontId="32" fillId="3" borderId="15" applyNumberFormat="0" applyProtection="0">
      <alignment horizontal="right" vertical="center"/>
    </xf>
    <xf numFmtId="4" fontId="32" fillId="3" borderId="15" applyNumberFormat="0" applyProtection="0">
      <alignment horizontal="right" vertical="center"/>
    </xf>
    <xf numFmtId="4" fontId="32" fillId="3" borderId="15" applyNumberFormat="0" applyProtection="0">
      <alignment horizontal="right" vertical="center"/>
    </xf>
    <xf numFmtId="4" fontId="62" fillId="3" borderId="17" applyNumberFormat="0" applyProtection="0">
      <alignment horizontal="right" vertical="center"/>
    </xf>
    <xf numFmtId="0" fontId="12" fillId="0" borderId="0"/>
    <xf numFmtId="0" fontId="12" fillId="0" borderId="0"/>
    <xf numFmtId="4" fontId="32" fillId="20" borderId="15" applyNumberFormat="0" applyProtection="0">
      <alignment horizontal="right" vertical="center"/>
    </xf>
    <xf numFmtId="4" fontId="32" fillId="20" borderId="15" applyNumberFormat="0" applyProtection="0">
      <alignment horizontal="right" vertical="center"/>
    </xf>
    <xf numFmtId="4" fontId="32" fillId="20" borderId="15" applyNumberFormat="0" applyProtection="0">
      <alignment horizontal="right" vertical="center"/>
    </xf>
    <xf numFmtId="4" fontId="62" fillId="20" borderId="2" applyNumberFormat="0" applyProtection="0">
      <alignment horizontal="right" vertical="center"/>
    </xf>
    <xf numFmtId="0" fontId="12" fillId="0" borderId="0"/>
    <xf numFmtId="0" fontId="12" fillId="0" borderId="0"/>
    <xf numFmtId="4" fontId="32" fillId="24" borderId="15" applyNumberFormat="0" applyProtection="0">
      <alignment horizontal="right" vertical="center"/>
    </xf>
    <xf numFmtId="4" fontId="32" fillId="24" borderId="15" applyNumberFormat="0" applyProtection="0">
      <alignment horizontal="right" vertical="center"/>
    </xf>
    <xf numFmtId="4" fontId="32" fillId="24" borderId="15" applyNumberFormat="0" applyProtection="0">
      <alignment horizontal="right" vertical="center"/>
    </xf>
    <xf numFmtId="4" fontId="62" fillId="24" borderId="2" applyNumberFormat="0" applyProtection="0">
      <alignment horizontal="right" vertical="center"/>
    </xf>
    <xf numFmtId="0" fontId="12" fillId="0" borderId="0"/>
    <xf numFmtId="0" fontId="12" fillId="0" borderId="0"/>
    <xf numFmtId="4" fontId="32" fillId="22" borderId="15" applyNumberFormat="0" applyProtection="0">
      <alignment horizontal="right" vertical="center"/>
    </xf>
    <xf numFmtId="4" fontId="32" fillId="22" borderId="15" applyNumberFormat="0" applyProtection="0">
      <alignment horizontal="right" vertical="center"/>
    </xf>
    <xf numFmtId="4" fontId="32" fillId="22" borderId="15" applyNumberFormat="0" applyProtection="0">
      <alignment horizontal="right" vertical="center"/>
    </xf>
    <xf numFmtId="4" fontId="62" fillId="22" borderId="2" applyNumberFormat="0" applyProtection="0">
      <alignment horizontal="right" vertical="center"/>
    </xf>
    <xf numFmtId="0" fontId="12" fillId="0" borderId="0"/>
    <xf numFmtId="0" fontId="12" fillId="0" borderId="0"/>
    <xf numFmtId="4" fontId="32" fillId="15" borderId="15" applyNumberFormat="0" applyProtection="0">
      <alignment horizontal="right" vertical="center"/>
    </xf>
    <xf numFmtId="4" fontId="32" fillId="15" borderId="15" applyNumberFormat="0" applyProtection="0">
      <alignment horizontal="right" vertical="center"/>
    </xf>
    <xf numFmtId="4" fontId="32" fillId="15" borderId="15" applyNumberFormat="0" applyProtection="0">
      <alignment horizontal="right" vertical="center"/>
    </xf>
    <xf numFmtId="4" fontId="62" fillId="15" borderId="2" applyNumberFormat="0" applyProtection="0">
      <alignment horizontal="right" vertical="center"/>
    </xf>
    <xf numFmtId="0" fontId="12" fillId="0" borderId="0"/>
    <xf numFmtId="0" fontId="12" fillId="0" borderId="0"/>
    <xf numFmtId="4" fontId="32" fillId="66" borderId="15" applyNumberFormat="0" applyProtection="0">
      <alignment horizontal="right" vertical="center"/>
    </xf>
    <xf numFmtId="4" fontId="32" fillId="66" borderId="15" applyNumberFormat="0" applyProtection="0">
      <alignment horizontal="right" vertical="center"/>
    </xf>
    <xf numFmtId="4" fontId="32" fillId="66" borderId="15" applyNumberFormat="0" applyProtection="0">
      <alignment horizontal="right" vertical="center"/>
    </xf>
    <xf numFmtId="4" fontId="62" fillId="66" borderId="2" applyNumberFormat="0" applyProtection="0">
      <alignment horizontal="right" vertical="center"/>
    </xf>
    <xf numFmtId="0" fontId="12" fillId="0" borderId="0"/>
    <xf numFmtId="0" fontId="12" fillId="0" borderId="0"/>
    <xf numFmtId="4" fontId="32" fillId="18" borderId="15" applyNumberFormat="0" applyProtection="0">
      <alignment horizontal="right" vertical="center"/>
    </xf>
    <xf numFmtId="4" fontId="32" fillId="18" borderId="15" applyNumberFormat="0" applyProtection="0">
      <alignment horizontal="right" vertical="center"/>
    </xf>
    <xf numFmtId="4" fontId="32" fillId="18" borderId="15" applyNumberFormat="0" applyProtection="0">
      <alignment horizontal="right" vertical="center"/>
    </xf>
    <xf numFmtId="4" fontId="62" fillId="18" borderId="2" applyNumberFormat="0" applyProtection="0">
      <alignment horizontal="right" vertical="center"/>
    </xf>
    <xf numFmtId="0" fontId="12" fillId="0" borderId="0"/>
    <xf numFmtId="0" fontId="12" fillId="0" borderId="0"/>
    <xf numFmtId="4" fontId="61" fillId="67" borderId="18" applyNumberFormat="0" applyProtection="0">
      <alignment horizontal="left" vertical="center" indent="1"/>
    </xf>
    <xf numFmtId="4" fontId="61" fillId="67" borderId="18" applyNumberFormat="0" applyProtection="0">
      <alignment horizontal="left" vertical="center" indent="1"/>
    </xf>
    <xf numFmtId="4" fontId="62" fillId="67" borderId="17" applyNumberFormat="0" applyProtection="0">
      <alignment horizontal="left" vertical="center" indent="1"/>
    </xf>
    <xf numFmtId="0" fontId="12" fillId="0" borderId="0"/>
    <xf numFmtId="0" fontId="12" fillId="0" borderId="0"/>
    <xf numFmtId="4" fontId="32" fillId="68" borderId="0" applyNumberFormat="0" applyProtection="0">
      <alignment horizontal="left" vertical="center" indent="1"/>
    </xf>
    <xf numFmtId="4" fontId="32" fillId="68" borderId="0" applyNumberFormat="0" applyProtection="0">
      <alignment horizontal="left" vertical="center" indent="1"/>
    </xf>
    <xf numFmtId="4" fontId="67" fillId="17" borderId="17" applyNumberFormat="0" applyProtection="0">
      <alignment horizontal="left" vertical="center" indent="1"/>
    </xf>
    <xf numFmtId="4" fontId="68" fillId="0" borderId="17" applyNumberFormat="0" applyProtection="0">
      <alignment horizontal="left" vertical="center" wrapText="1" indent="1"/>
    </xf>
    <xf numFmtId="4" fontId="32" fillId="68" borderId="0" applyNumberFormat="0" applyProtection="0">
      <alignment horizontal="left" vertical="center" indent="1"/>
    </xf>
    <xf numFmtId="0" fontId="12" fillId="0" borderId="0"/>
    <xf numFmtId="0" fontId="12" fillId="0" borderId="0"/>
    <xf numFmtId="4" fontId="69" fillId="17" borderId="0" applyNumberFormat="0" applyProtection="0">
      <alignment horizontal="left" vertical="center" indent="1"/>
    </xf>
    <xf numFmtId="4" fontId="69" fillId="17" borderId="0" applyNumberFormat="0" applyProtection="0">
      <alignment horizontal="left" vertical="center" indent="1"/>
    </xf>
    <xf numFmtId="4" fontId="67" fillId="17" borderId="17" applyNumberFormat="0" applyProtection="0">
      <alignment horizontal="left" vertical="center" indent="1"/>
    </xf>
    <xf numFmtId="4" fontId="69" fillId="17" borderId="0" applyNumberFormat="0" applyProtection="0">
      <alignment horizontal="left" vertical="center" indent="1"/>
    </xf>
    <xf numFmtId="0" fontId="12" fillId="0" borderId="0"/>
    <xf numFmtId="4" fontId="69" fillId="17" borderId="0" applyNumberFormat="0" applyProtection="0">
      <alignment horizontal="left" vertical="center" indent="1"/>
    </xf>
    <xf numFmtId="4" fontId="69" fillId="17" borderId="0" applyNumberFormat="0" applyProtection="0">
      <alignment horizontal="left" vertical="center" indent="1"/>
    </xf>
    <xf numFmtId="4" fontId="69" fillId="17" borderId="0" applyNumberFormat="0" applyProtection="0">
      <alignment horizontal="left" vertical="center" indent="1"/>
    </xf>
    <xf numFmtId="4" fontId="69" fillId="69" borderId="0" applyNumberFormat="0" applyProtection="0">
      <alignment horizontal="left" vertical="center" indent="1"/>
    </xf>
    <xf numFmtId="0" fontId="12" fillId="0" borderId="0"/>
    <xf numFmtId="4" fontId="32" fillId="4" borderId="15" applyNumberFormat="0" applyProtection="0">
      <alignment horizontal="right" vertical="center"/>
    </xf>
    <xf numFmtId="4" fontId="32" fillId="4" borderId="15" applyNumberFormat="0" applyProtection="0">
      <alignment horizontal="right" vertical="center"/>
    </xf>
    <xf numFmtId="4" fontId="32" fillId="4" borderId="15" applyNumberFormat="0" applyProtection="0">
      <alignment horizontal="right" vertical="center"/>
    </xf>
    <xf numFmtId="4" fontId="62" fillId="4" borderId="2" applyNumberFormat="0" applyProtection="0">
      <alignment horizontal="right" vertical="center"/>
    </xf>
    <xf numFmtId="0" fontId="12" fillId="0" borderId="0"/>
    <xf numFmtId="0" fontId="12" fillId="0" borderId="0"/>
    <xf numFmtId="4" fontId="59" fillId="68" borderId="0" applyNumberFormat="0" applyProtection="0">
      <alignment horizontal="left" vertical="center" indent="1"/>
    </xf>
    <xf numFmtId="4" fontId="59" fillId="68" borderId="0" applyNumberFormat="0" applyProtection="0">
      <alignment horizontal="left" vertical="center" indent="1"/>
    </xf>
    <xf numFmtId="4" fontId="62" fillId="68" borderId="17" applyNumberFormat="0" applyProtection="0">
      <alignment horizontal="left" vertical="center" indent="1"/>
    </xf>
    <xf numFmtId="4" fontId="59" fillId="68" borderId="0" applyNumberFormat="0" applyProtection="0">
      <alignment horizontal="left" vertical="center" indent="1"/>
    </xf>
    <xf numFmtId="0" fontId="12" fillId="0" borderId="0"/>
    <xf numFmtId="4" fontId="59" fillId="68" borderId="0" applyNumberFormat="0" applyProtection="0">
      <alignment horizontal="left" vertical="center" indent="1"/>
    </xf>
    <xf numFmtId="4" fontId="59" fillId="68" borderId="0" applyNumberFormat="0" applyProtection="0">
      <alignment horizontal="left" vertical="center" indent="1"/>
    </xf>
    <xf numFmtId="4" fontId="59" fillId="68" borderId="0" applyNumberFormat="0" applyProtection="0">
      <alignment horizontal="left" vertical="center" indent="1"/>
    </xf>
    <xf numFmtId="0" fontId="12" fillId="0" borderId="0"/>
    <xf numFmtId="4" fontId="59" fillId="4" borderId="0" applyNumberFormat="0" applyProtection="0">
      <alignment horizontal="left" vertical="center" indent="1"/>
    </xf>
    <xf numFmtId="4" fontId="59" fillId="4" borderId="0" applyNumberFormat="0" applyProtection="0">
      <alignment horizontal="left" vertical="center" indent="1"/>
    </xf>
    <xf numFmtId="4" fontId="62" fillId="4" borderId="17" applyNumberFormat="0" applyProtection="0">
      <alignment horizontal="left" vertical="center" indent="1"/>
    </xf>
    <xf numFmtId="4" fontId="59" fillId="4" borderId="0" applyNumberFormat="0" applyProtection="0">
      <alignment horizontal="left" vertical="center" indent="1"/>
    </xf>
    <xf numFmtId="0" fontId="12" fillId="0" borderId="0"/>
    <xf numFmtId="4" fontId="59" fillId="4" borderId="0" applyNumberFormat="0" applyProtection="0">
      <alignment horizontal="left" vertical="center" indent="1"/>
    </xf>
    <xf numFmtId="4" fontId="59" fillId="4" borderId="0" applyNumberFormat="0" applyProtection="0">
      <alignment horizontal="left" vertical="center" indent="1"/>
    </xf>
    <xf numFmtId="4" fontId="59" fillId="4" borderId="0" applyNumberFormat="0" applyProtection="0">
      <alignment horizontal="left" vertical="center" indent="1"/>
    </xf>
    <xf numFmtId="4" fontId="59" fillId="70" borderId="0" applyNumberFormat="0" applyProtection="0">
      <alignment horizontal="left" vertical="center" indent="1"/>
    </xf>
    <xf numFmtId="0" fontId="12" fillId="0" borderId="0"/>
    <xf numFmtId="0" fontId="1" fillId="0" borderId="17" applyNumberFormat="0" applyProtection="0">
      <alignment horizontal="left" vertical="center" wrapText="1" indent="1"/>
    </xf>
    <xf numFmtId="0" fontId="12" fillId="17" borderId="15" applyNumberFormat="0" applyProtection="0">
      <alignment horizontal="left" vertical="center" indent="1"/>
    </xf>
    <xf numFmtId="0" fontId="12" fillId="17" borderId="15" applyNumberFormat="0" applyProtection="0">
      <alignment horizontal="left" vertical="center" indent="1"/>
    </xf>
    <xf numFmtId="0" fontId="1" fillId="0" borderId="17" applyNumberFormat="0" applyProtection="0">
      <alignment horizontal="left" vertical="center" wrapText="1" indent="1"/>
    </xf>
    <xf numFmtId="0" fontId="12" fillId="17" borderId="15" applyNumberFormat="0" applyProtection="0">
      <alignment horizontal="left" vertical="center" indent="1"/>
    </xf>
    <xf numFmtId="0" fontId="12" fillId="17" borderId="15" applyNumberFormat="0" applyProtection="0">
      <alignment horizontal="left" vertical="center" indent="1"/>
    </xf>
    <xf numFmtId="0" fontId="12" fillId="0" borderId="0"/>
    <xf numFmtId="0" fontId="5" fillId="0" borderId="0" applyNumberFormat="0" applyProtection="0">
      <alignment horizontal="left" vertical="center" wrapText="1" indent="1" shrinkToFit="1"/>
    </xf>
    <xf numFmtId="0" fontId="12" fillId="0" borderId="0"/>
    <xf numFmtId="0" fontId="12" fillId="17" borderId="15" applyNumberFormat="0" applyProtection="0">
      <alignment horizontal="left" vertical="top" indent="1"/>
    </xf>
    <xf numFmtId="0" fontId="12" fillId="17" borderId="15" applyNumberFormat="0" applyProtection="0">
      <alignment horizontal="left" vertical="top" indent="1"/>
    </xf>
    <xf numFmtId="0" fontId="12" fillId="17" borderId="15" applyNumberFormat="0" applyProtection="0">
      <alignment horizontal="left" vertical="top" indent="1"/>
    </xf>
    <xf numFmtId="0" fontId="12" fillId="17" borderId="15" applyNumberFormat="0" applyProtection="0">
      <alignment horizontal="left" vertical="top" indent="1"/>
    </xf>
    <xf numFmtId="0" fontId="8" fillId="17" borderId="15" applyNumberFormat="0" applyProtection="0">
      <alignment horizontal="left" vertical="top" indent="1"/>
    </xf>
    <xf numFmtId="0" fontId="12" fillId="17" borderId="15" applyNumberFormat="0" applyProtection="0">
      <alignment horizontal="left" vertical="top" indent="1"/>
    </xf>
    <xf numFmtId="0" fontId="12" fillId="0" borderId="0"/>
    <xf numFmtId="0" fontId="12" fillId="17" borderId="15" applyNumberFormat="0" applyProtection="0">
      <alignment horizontal="left" vertical="top" indent="1"/>
    </xf>
    <xf numFmtId="0" fontId="12" fillId="17" borderId="15" applyNumberFormat="0" applyProtection="0">
      <alignment horizontal="left" vertical="top" indent="1"/>
    </xf>
    <xf numFmtId="0" fontId="12" fillId="17" borderId="15" applyNumberFormat="0" applyProtection="0">
      <alignment horizontal="left" vertical="top" indent="1"/>
    </xf>
    <xf numFmtId="0" fontId="12" fillId="69" borderId="15" applyNumberFormat="0" applyProtection="0">
      <alignment horizontal="left" vertical="top" indent="1"/>
    </xf>
    <xf numFmtId="0" fontId="12" fillId="0" borderId="0"/>
    <xf numFmtId="0" fontId="1" fillId="0" borderId="16" applyNumberFormat="0" applyProtection="0">
      <alignment horizontal="left" vertical="center" indent="1"/>
    </xf>
    <xf numFmtId="0" fontId="12" fillId="4" borderId="15" applyNumberFormat="0" applyProtection="0">
      <alignment horizontal="left" vertical="center" indent="1"/>
    </xf>
    <xf numFmtId="0" fontId="12" fillId="4" borderId="15" applyNumberFormat="0" applyProtection="0">
      <alignment horizontal="left" vertical="center" indent="1"/>
    </xf>
    <xf numFmtId="0" fontId="12" fillId="4" borderId="15" applyNumberFormat="0" applyProtection="0">
      <alignment horizontal="left" vertical="center" indent="1"/>
    </xf>
    <xf numFmtId="0" fontId="12" fillId="4" borderId="15" applyNumberFormat="0" applyProtection="0">
      <alignment horizontal="left" vertical="center" indent="1"/>
    </xf>
    <xf numFmtId="0" fontId="5" fillId="0" borderId="0" applyNumberFormat="0" applyProtection="0">
      <alignment horizontal="left" vertical="center" indent="1"/>
    </xf>
    <xf numFmtId="0" fontId="12" fillId="0" borderId="0"/>
    <xf numFmtId="0" fontId="5" fillId="0" borderId="0" applyNumberFormat="0" applyProtection="0">
      <alignment horizontal="left" vertical="center" wrapText="1" indent="1" shrinkToFit="1"/>
    </xf>
    <xf numFmtId="0" fontId="12" fillId="0" borderId="0"/>
    <xf numFmtId="0" fontId="12" fillId="4" borderId="15" applyNumberFormat="0" applyProtection="0">
      <alignment horizontal="left" vertical="top" indent="1"/>
    </xf>
    <xf numFmtId="0" fontId="12" fillId="4" borderId="15" applyNumberFormat="0" applyProtection="0">
      <alignment horizontal="left" vertical="top" indent="1"/>
    </xf>
    <xf numFmtId="0" fontId="12" fillId="4" borderId="15" applyNumberFormat="0" applyProtection="0">
      <alignment horizontal="left" vertical="top" indent="1"/>
    </xf>
    <xf numFmtId="0" fontId="12" fillId="4" borderId="15" applyNumberFormat="0" applyProtection="0">
      <alignment horizontal="left" vertical="top" indent="1"/>
    </xf>
    <xf numFmtId="0" fontId="8" fillId="4" borderId="15" applyNumberFormat="0" applyProtection="0">
      <alignment horizontal="left" vertical="top" indent="1"/>
    </xf>
    <xf numFmtId="0" fontId="12" fillId="4" borderId="15" applyNumberFormat="0" applyProtection="0">
      <alignment horizontal="left" vertical="top" indent="1"/>
    </xf>
    <xf numFmtId="0" fontId="12" fillId="0" borderId="0"/>
    <xf numFmtId="0" fontId="12" fillId="4" borderId="15" applyNumberFormat="0" applyProtection="0">
      <alignment horizontal="left" vertical="top" indent="1"/>
    </xf>
    <xf numFmtId="0" fontId="12" fillId="4" borderId="15" applyNumberFormat="0" applyProtection="0">
      <alignment horizontal="left" vertical="top" indent="1"/>
    </xf>
    <xf numFmtId="0" fontId="12" fillId="4" borderId="15" applyNumberFormat="0" applyProtection="0">
      <alignment horizontal="left" vertical="top" indent="1"/>
    </xf>
    <xf numFmtId="0" fontId="12" fillId="70" borderId="15" applyNumberFormat="0" applyProtection="0">
      <alignment horizontal="left" vertical="top" indent="1"/>
    </xf>
    <xf numFmtId="0" fontId="12" fillId="0" borderId="0"/>
    <xf numFmtId="0" fontId="1" fillId="0" borderId="16" applyNumberFormat="0" applyProtection="0">
      <alignment horizontal="left" vertical="center" indent="1"/>
    </xf>
    <xf numFmtId="0" fontId="12" fillId="12" borderId="15" applyNumberFormat="0" applyProtection="0">
      <alignment horizontal="left" vertical="center" indent="1"/>
    </xf>
    <xf numFmtId="0" fontId="12" fillId="12" borderId="15" applyNumberFormat="0" applyProtection="0">
      <alignment horizontal="left" vertical="center" indent="1"/>
    </xf>
    <xf numFmtId="0" fontId="12" fillId="12" borderId="15" applyNumberFormat="0" applyProtection="0">
      <alignment horizontal="left" vertical="center" indent="1"/>
    </xf>
    <xf numFmtId="0" fontId="12" fillId="12" borderId="15" applyNumberFormat="0" applyProtection="0">
      <alignment horizontal="left" vertical="center" indent="1"/>
    </xf>
    <xf numFmtId="0" fontId="5" fillId="0" borderId="0" applyNumberFormat="0" applyProtection="0">
      <alignment horizontal="left" vertical="center" indent="1"/>
    </xf>
    <xf numFmtId="0" fontId="12" fillId="0" borderId="0"/>
    <xf numFmtId="0" fontId="5" fillId="0" borderId="0" applyNumberFormat="0" applyProtection="0">
      <alignment horizontal="left" vertical="center" wrapText="1" indent="1" shrinkToFit="1"/>
    </xf>
    <xf numFmtId="0" fontId="12" fillId="0" borderId="0"/>
    <xf numFmtId="0" fontId="12" fillId="12" borderId="15" applyNumberFormat="0" applyProtection="0">
      <alignment horizontal="left" vertical="top" indent="1"/>
    </xf>
    <xf numFmtId="0" fontId="12" fillId="12" borderId="15" applyNumberFormat="0" applyProtection="0">
      <alignment horizontal="left" vertical="top" indent="1"/>
    </xf>
    <xf numFmtId="0" fontId="12" fillId="12" borderId="15" applyNumberFormat="0" applyProtection="0">
      <alignment horizontal="left" vertical="top" indent="1"/>
    </xf>
    <xf numFmtId="0" fontId="12" fillId="12" borderId="15" applyNumberFormat="0" applyProtection="0">
      <alignment horizontal="left" vertical="top" indent="1"/>
    </xf>
    <xf numFmtId="0" fontId="8" fillId="12" borderId="15" applyNumberFormat="0" applyProtection="0">
      <alignment horizontal="left" vertical="top" indent="1"/>
    </xf>
    <xf numFmtId="0" fontId="12" fillId="12" borderId="15" applyNumberFormat="0" applyProtection="0">
      <alignment horizontal="left" vertical="top" indent="1"/>
    </xf>
    <xf numFmtId="0" fontId="12" fillId="0" borderId="0"/>
    <xf numFmtId="0" fontId="12" fillId="12" borderId="15" applyNumberFormat="0" applyProtection="0">
      <alignment horizontal="left" vertical="top" indent="1"/>
    </xf>
    <xf numFmtId="0" fontId="12" fillId="12" borderId="15" applyNumberFormat="0" applyProtection="0">
      <alignment horizontal="left" vertical="top" indent="1"/>
    </xf>
    <xf numFmtId="0" fontId="12" fillId="12" borderId="15" applyNumberFormat="0" applyProtection="0">
      <alignment horizontal="left" vertical="top" indent="1"/>
    </xf>
    <xf numFmtId="0" fontId="12" fillId="71" borderId="15" applyNumberFormat="0" applyProtection="0">
      <alignment horizontal="left" vertical="top" indent="1"/>
    </xf>
    <xf numFmtId="0" fontId="12" fillId="0" borderId="0"/>
    <xf numFmtId="0" fontId="1" fillId="0" borderId="16" applyNumberFormat="0" applyProtection="0">
      <alignment horizontal="left" vertical="center" indent="1"/>
    </xf>
    <xf numFmtId="0" fontId="12" fillId="68" borderId="15" applyNumberFormat="0" applyProtection="0">
      <alignment horizontal="left" vertical="center" indent="1"/>
    </xf>
    <xf numFmtId="0" fontId="12" fillId="68" borderId="15" applyNumberFormat="0" applyProtection="0">
      <alignment horizontal="left" vertical="center" indent="1"/>
    </xf>
    <xf numFmtId="0" fontId="5" fillId="0" borderId="16" applyNumberFormat="0" applyProtection="0">
      <alignment horizontal="left" vertical="center" indent="1"/>
    </xf>
    <xf numFmtId="0" fontId="12" fillId="68" borderId="15" applyNumberFormat="0" applyProtection="0">
      <alignment horizontal="left" vertical="center" indent="1"/>
    </xf>
    <xf numFmtId="0" fontId="12" fillId="68" borderId="15" applyNumberFormat="0" applyProtection="0">
      <alignment horizontal="left" vertical="center" indent="1"/>
    </xf>
    <xf numFmtId="0" fontId="12" fillId="0" borderId="0"/>
    <xf numFmtId="0" fontId="5" fillId="0" borderId="0" applyNumberFormat="0" applyProtection="0">
      <alignment horizontal="left" vertical="center" indent="1"/>
    </xf>
    <xf numFmtId="0" fontId="12" fillId="0" borderId="16" applyNumberFormat="0" applyProtection="0">
      <alignment horizontal="left" vertical="center" indent="1"/>
    </xf>
    <xf numFmtId="0" fontId="5" fillId="0" borderId="0" applyNumberFormat="0" applyProtection="0">
      <alignment horizontal="left" wrapText="1" indent="1" shrinkToFit="1"/>
    </xf>
    <xf numFmtId="0" fontId="12" fillId="0" borderId="0"/>
    <xf numFmtId="0" fontId="12" fillId="68" borderId="15" applyNumberFormat="0" applyProtection="0">
      <alignment horizontal="left" vertical="top" indent="1"/>
    </xf>
    <xf numFmtId="0" fontId="12" fillId="68" borderId="15" applyNumberFormat="0" applyProtection="0">
      <alignment horizontal="left" vertical="top" indent="1"/>
    </xf>
    <xf numFmtId="0" fontId="12" fillId="68" borderId="15" applyNumberFormat="0" applyProtection="0">
      <alignment horizontal="left" vertical="top" indent="1"/>
    </xf>
    <xf numFmtId="0" fontId="12" fillId="68" borderId="15" applyNumberFormat="0" applyProtection="0">
      <alignment horizontal="left" vertical="top" indent="1"/>
    </xf>
    <xf numFmtId="0" fontId="8" fillId="68" borderId="15" applyNumberFormat="0" applyProtection="0">
      <alignment horizontal="left" vertical="top" indent="1"/>
    </xf>
    <xf numFmtId="0" fontId="12" fillId="68" borderId="15" applyNumberFormat="0" applyProtection="0">
      <alignment horizontal="left" vertical="top" indent="1"/>
    </xf>
    <xf numFmtId="0" fontId="12" fillId="0" borderId="0"/>
    <xf numFmtId="0" fontId="12" fillId="68" borderId="15" applyNumberFormat="0" applyProtection="0">
      <alignment horizontal="left" vertical="top" indent="1"/>
    </xf>
    <xf numFmtId="0" fontId="12" fillId="68" borderId="15" applyNumberFormat="0" applyProtection="0">
      <alignment horizontal="left" vertical="top" indent="1"/>
    </xf>
    <xf numFmtId="0" fontId="12" fillId="68" borderId="15" applyNumberFormat="0" applyProtection="0">
      <alignment horizontal="left" vertical="top" indent="1"/>
    </xf>
    <xf numFmtId="0" fontId="12" fillId="72" borderId="15" applyNumberFormat="0" applyProtection="0">
      <alignment horizontal="left" vertical="top" indent="1"/>
    </xf>
    <xf numFmtId="0" fontId="12" fillId="0" borderId="0"/>
    <xf numFmtId="0" fontId="12" fillId="10" borderId="16" applyNumberFormat="0">
      <protection locked="0"/>
    </xf>
    <xf numFmtId="0" fontId="12" fillId="10" borderId="16" applyNumberFormat="0">
      <protection locked="0"/>
    </xf>
    <xf numFmtId="0" fontId="8" fillId="10" borderId="19" applyNumberFormat="0">
      <protection locked="0"/>
    </xf>
    <xf numFmtId="0" fontId="12" fillId="10" borderId="16" applyNumberFormat="0">
      <protection locked="0"/>
    </xf>
    <xf numFmtId="0" fontId="12" fillId="0" borderId="0"/>
    <xf numFmtId="0" fontId="12" fillId="10" borderId="16" applyNumberFormat="0">
      <protection locked="0"/>
    </xf>
    <xf numFmtId="0" fontId="12" fillId="10" borderId="16" applyNumberFormat="0">
      <protection locked="0"/>
    </xf>
    <xf numFmtId="0" fontId="12" fillId="10" borderId="16" applyNumberFormat="0">
      <protection locked="0"/>
    </xf>
    <xf numFmtId="0" fontId="12" fillId="63" borderId="16" applyNumberFormat="0">
      <protection locked="0"/>
    </xf>
    <xf numFmtId="0" fontId="70" fillId="17" borderId="20" applyBorder="0"/>
    <xf numFmtId="0" fontId="12" fillId="0" borderId="0"/>
    <xf numFmtId="4" fontId="32" fillId="8" borderId="15" applyNumberFormat="0" applyProtection="0">
      <alignment vertical="center"/>
    </xf>
    <xf numFmtId="4" fontId="32" fillId="8" borderId="15" applyNumberFormat="0" applyProtection="0">
      <alignment vertical="center"/>
    </xf>
    <xf numFmtId="4" fontId="32" fillId="8" borderId="15" applyNumberFormat="0" applyProtection="0">
      <alignment vertical="center"/>
    </xf>
    <xf numFmtId="4" fontId="71" fillId="8" borderId="15" applyNumberFormat="0" applyProtection="0">
      <alignment vertical="center"/>
    </xf>
    <xf numFmtId="0" fontId="12" fillId="0" borderId="0"/>
    <xf numFmtId="4" fontId="32" fillId="59" borderId="15" applyNumberFormat="0" applyProtection="0">
      <alignment vertical="center"/>
    </xf>
    <xf numFmtId="0" fontId="12" fillId="0" borderId="0"/>
    <xf numFmtId="4" fontId="72" fillId="8" borderId="15" applyNumberFormat="0" applyProtection="0">
      <alignment vertical="center"/>
    </xf>
    <xf numFmtId="4" fontId="72" fillId="8" borderId="15" applyNumberFormat="0" applyProtection="0">
      <alignment vertical="center"/>
    </xf>
    <xf numFmtId="4" fontId="72" fillId="8" borderId="15" applyNumberFormat="0" applyProtection="0">
      <alignment vertical="center"/>
    </xf>
    <xf numFmtId="4" fontId="65" fillId="59" borderId="16" applyNumberFormat="0" applyProtection="0">
      <alignment vertical="center"/>
    </xf>
    <xf numFmtId="0" fontId="12" fillId="0" borderId="0"/>
    <xf numFmtId="4" fontId="72" fillId="59" borderId="15" applyNumberFormat="0" applyProtection="0">
      <alignment vertical="center"/>
    </xf>
    <xf numFmtId="0" fontId="12" fillId="0" borderId="0"/>
    <xf numFmtId="4" fontId="32" fillId="8" borderId="15" applyNumberFormat="0" applyProtection="0">
      <alignment horizontal="left" vertical="center" indent="1"/>
    </xf>
    <xf numFmtId="4" fontId="32" fillId="8" borderId="15" applyNumberFormat="0" applyProtection="0">
      <alignment horizontal="left" vertical="center" indent="1"/>
    </xf>
    <xf numFmtId="4" fontId="32" fillId="8" borderId="15" applyNumberFormat="0" applyProtection="0">
      <alignment horizontal="left" vertical="center" indent="1"/>
    </xf>
    <xf numFmtId="4" fontId="71" fillId="19" borderId="15" applyNumberFormat="0" applyProtection="0">
      <alignment horizontal="left" vertical="center" indent="1"/>
    </xf>
    <xf numFmtId="0" fontId="12" fillId="0" borderId="0"/>
    <xf numFmtId="4" fontId="32" fillId="59" borderId="15" applyNumberFormat="0" applyProtection="0">
      <alignment horizontal="left" vertical="center" indent="1"/>
    </xf>
    <xf numFmtId="0" fontId="12" fillId="0" borderId="0"/>
    <xf numFmtId="0" fontId="32" fillId="8" borderId="15" applyNumberFormat="0" applyProtection="0">
      <alignment horizontal="left" vertical="top" indent="1"/>
    </xf>
    <xf numFmtId="0" fontId="32" fillId="8" borderId="15" applyNumberFormat="0" applyProtection="0">
      <alignment horizontal="left" vertical="top" indent="1"/>
    </xf>
    <xf numFmtId="0" fontId="32" fillId="8" borderId="15" applyNumberFormat="0" applyProtection="0">
      <alignment horizontal="left" vertical="top" indent="1"/>
    </xf>
    <xf numFmtId="0" fontId="71" fillId="8" borderId="15" applyNumberFormat="0" applyProtection="0">
      <alignment horizontal="left" vertical="top" indent="1"/>
    </xf>
    <xf numFmtId="0" fontId="12" fillId="0" borderId="0"/>
    <xf numFmtId="0" fontId="32" fillId="59" borderId="15" applyNumberFormat="0" applyProtection="0">
      <alignment horizontal="left" vertical="top" indent="1"/>
    </xf>
    <xf numFmtId="4" fontId="73" fillId="0" borderId="0" applyNumberFormat="0" applyProtection="0">
      <alignment horizontal="right" vertical="center"/>
    </xf>
    <xf numFmtId="4" fontId="68" fillId="63" borderId="16" applyNumberFormat="0" applyProtection="0">
      <alignment horizontal="right" vertical="center"/>
    </xf>
    <xf numFmtId="4" fontId="73" fillId="0" borderId="0" applyNumberFormat="0" applyProtection="0">
      <alignment horizontal="right"/>
    </xf>
    <xf numFmtId="4" fontId="73" fillId="0" borderId="16" applyNumberFormat="0" applyProtection="0">
      <alignment horizontal="right" vertical="center"/>
    </xf>
    <xf numFmtId="4" fontId="73" fillId="0" borderId="0" applyNumberFormat="0" applyProtection="0">
      <alignment horizontal="right" wrapText="1" shrinkToFit="1"/>
    </xf>
    <xf numFmtId="4" fontId="32" fillId="68" borderId="15" applyNumberFormat="0" applyProtection="0">
      <alignment horizontal="right" vertical="center"/>
    </xf>
    <xf numFmtId="4" fontId="32" fillId="68" borderId="15" applyNumberFormat="0" applyProtection="0">
      <alignment horizontal="right" vertical="center"/>
    </xf>
    <xf numFmtId="4" fontId="32" fillId="0" borderId="16" applyNumberFormat="0" applyProtection="0">
      <alignment horizontal="right" vertical="center"/>
    </xf>
    <xf numFmtId="4" fontId="73" fillId="0" borderId="0" applyNumberFormat="0" applyProtection="0">
      <alignment horizontal="right"/>
    </xf>
    <xf numFmtId="0" fontId="12" fillId="0" borderId="0"/>
    <xf numFmtId="4" fontId="72" fillId="68" borderId="15" applyNumberFormat="0" applyProtection="0">
      <alignment horizontal="right" vertical="center"/>
    </xf>
    <xf numFmtId="4" fontId="72" fillId="68" borderId="15" applyNumberFormat="0" applyProtection="0">
      <alignment horizontal="right" vertical="center"/>
    </xf>
    <xf numFmtId="4" fontId="72" fillId="68" borderId="15" applyNumberFormat="0" applyProtection="0">
      <alignment horizontal="right" vertical="center"/>
    </xf>
    <xf numFmtId="4" fontId="65" fillId="63" borderId="2" applyNumberFormat="0" applyProtection="0">
      <alignment horizontal="right" vertical="center"/>
    </xf>
    <xf numFmtId="0" fontId="12" fillId="0" borderId="0"/>
    <xf numFmtId="4" fontId="32" fillId="4" borderId="15" applyNumberFormat="0" applyProtection="0">
      <alignment horizontal="left" vertical="center" indent="1"/>
    </xf>
    <xf numFmtId="4" fontId="32" fillId="4" borderId="15" applyNumberFormat="0" applyProtection="0">
      <alignment horizontal="left" vertical="center" indent="1"/>
    </xf>
    <xf numFmtId="4" fontId="32" fillId="4" borderId="15" applyNumberFormat="0" applyProtection="0">
      <alignment horizontal="left" vertical="center" indent="1"/>
    </xf>
    <xf numFmtId="4" fontId="62" fillId="21" borderId="2" applyNumberFormat="0" applyProtection="0">
      <alignment horizontal="left" vertical="center" indent="1"/>
    </xf>
    <xf numFmtId="4" fontId="73" fillId="0" borderId="16" applyNumberFormat="0" applyProtection="0">
      <alignment horizontal="left" wrapText="1" indent="1"/>
    </xf>
    <xf numFmtId="4" fontId="68" fillId="63" borderId="16" applyNumberFormat="0" applyProtection="0">
      <alignment horizontal="left" vertical="center" indent="1"/>
    </xf>
    <xf numFmtId="4" fontId="73" fillId="0" borderId="0" applyNumberFormat="0" applyProtection="0">
      <alignment horizontal="left" wrapText="1" indent="1"/>
    </xf>
    <xf numFmtId="4" fontId="32" fillId="4" borderId="15" applyNumberFormat="0" applyProtection="0">
      <alignment horizontal="left" vertical="center" indent="1"/>
    </xf>
    <xf numFmtId="4" fontId="32" fillId="4" borderId="15" applyNumberFormat="0" applyProtection="0">
      <alignment horizontal="left" vertical="center" indent="1"/>
    </xf>
    <xf numFmtId="4" fontId="32" fillId="0" borderId="16" applyNumberFormat="0" applyProtection="0">
      <alignment horizontal="left" wrapText="1" indent="1"/>
    </xf>
    <xf numFmtId="4" fontId="73" fillId="0" borderId="0" applyNumberFormat="0" applyProtection="0">
      <alignment horizontal="left" wrapText="1" indent="1" shrinkToFit="1"/>
    </xf>
    <xf numFmtId="4" fontId="73" fillId="0" borderId="0" applyNumberFormat="0" applyProtection="0">
      <alignment horizontal="left" wrapText="1" indent="1" shrinkToFit="1"/>
    </xf>
    <xf numFmtId="0" fontId="12" fillId="0" borderId="0"/>
    <xf numFmtId="0" fontId="32" fillId="4" borderId="15" applyNumberFormat="0" applyProtection="0">
      <alignment horizontal="left" vertical="top" indent="1"/>
    </xf>
    <xf numFmtId="0" fontId="32" fillId="4" borderId="15" applyNumberFormat="0" applyProtection="0">
      <alignment horizontal="left" vertical="top" indent="1"/>
    </xf>
    <xf numFmtId="0" fontId="32" fillId="4" borderId="15" applyNumberFormat="0" applyProtection="0">
      <alignment horizontal="left" vertical="top" indent="1"/>
    </xf>
    <xf numFmtId="0" fontId="71" fillId="4" borderId="15" applyNumberFormat="0" applyProtection="0">
      <alignment horizontal="left" vertical="top" indent="1"/>
    </xf>
    <xf numFmtId="0" fontId="12" fillId="0" borderId="0"/>
    <xf numFmtId="0" fontId="32" fillId="70" borderId="15" applyNumberFormat="0" applyProtection="0">
      <alignment horizontal="left" vertical="top" indent="1"/>
    </xf>
    <xf numFmtId="0" fontId="12" fillId="0" borderId="0"/>
    <xf numFmtId="4" fontId="74" fillId="73" borderId="0" applyNumberFormat="0" applyProtection="0">
      <alignment horizontal="left" vertical="center" indent="1"/>
    </xf>
    <xf numFmtId="4" fontId="74" fillId="73" borderId="0" applyNumberFormat="0" applyProtection="0">
      <alignment horizontal="left" vertical="center" indent="1"/>
    </xf>
    <xf numFmtId="4" fontId="75" fillId="73" borderId="17" applyNumberFormat="0" applyProtection="0">
      <alignment horizontal="left" vertical="center" indent="1"/>
    </xf>
    <xf numFmtId="4" fontId="74" fillId="73" borderId="0" applyNumberFormat="0" applyProtection="0">
      <alignment horizontal="left" vertical="center" indent="1"/>
    </xf>
    <xf numFmtId="0" fontId="12" fillId="0" borderId="0"/>
    <xf numFmtId="4" fontId="74" fillId="73" borderId="0" applyNumberFormat="0" applyProtection="0">
      <alignment horizontal="left" vertical="center" indent="1"/>
    </xf>
    <xf numFmtId="4" fontId="74" fillId="73" borderId="0" applyNumberFormat="0" applyProtection="0">
      <alignment horizontal="left" vertical="center" indent="1"/>
    </xf>
    <xf numFmtId="4" fontId="74" fillId="73" borderId="0" applyNumberFormat="0" applyProtection="0">
      <alignment horizontal="left" vertical="center" indent="1"/>
    </xf>
    <xf numFmtId="0" fontId="62" fillId="74" borderId="16"/>
    <xf numFmtId="0" fontId="12" fillId="0" borderId="0"/>
    <xf numFmtId="4" fontId="76" fillId="68" borderId="15" applyNumberFormat="0" applyProtection="0">
      <alignment horizontal="right" vertical="center"/>
    </xf>
    <xf numFmtId="4" fontId="76" fillId="68" borderId="15" applyNumberFormat="0" applyProtection="0">
      <alignment horizontal="right" vertical="center"/>
    </xf>
    <xf numFmtId="4" fontId="76" fillId="68" borderId="15" applyNumberFormat="0" applyProtection="0">
      <alignment horizontal="right" vertical="center"/>
    </xf>
    <xf numFmtId="4" fontId="77" fillId="10" borderId="2" applyNumberFormat="0" applyProtection="0">
      <alignment horizontal="right" vertical="center"/>
    </xf>
    <xf numFmtId="4" fontId="3" fillId="0" borderId="16" applyNumberFormat="0" applyProtection="0">
      <alignment horizontal="right" vertical="center"/>
    </xf>
    <xf numFmtId="4" fontId="76" fillId="68" borderId="15" applyNumberFormat="0" applyProtection="0">
      <alignment horizontal="right" vertical="center"/>
    </xf>
    <xf numFmtId="0" fontId="12" fillId="0" borderId="0"/>
    <xf numFmtId="0" fontId="78" fillId="0" borderId="0" applyNumberFormat="0" applyFill="0" applyBorder="0" applyAlignment="0" applyProtection="0"/>
    <xf numFmtId="3" fontId="44" fillId="0" borderId="0">
      <protection locked="0"/>
    </xf>
    <xf numFmtId="166" fontId="44" fillId="0" borderId="0">
      <protection locked="0"/>
    </xf>
    <xf numFmtId="0" fontId="83" fillId="7" borderId="0" applyNumberFormat="0" applyBorder="0" applyAlignment="0" applyProtection="0"/>
    <xf numFmtId="0" fontId="79" fillId="0" borderId="0"/>
    <xf numFmtId="0" fontId="79" fillId="0" borderId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168" fontId="46" fillId="75" borderId="0" applyBorder="0" applyProtection="0"/>
    <xf numFmtId="170" fontId="46" fillId="75" borderId="0" applyBorder="0" applyProtection="0"/>
    <xf numFmtId="168" fontId="44" fillId="75" borderId="0" applyBorder="0" applyProtection="0"/>
    <xf numFmtId="168" fontId="44" fillId="75" borderId="0" applyBorder="0" applyProtection="0"/>
    <xf numFmtId="168" fontId="44" fillId="75" borderId="0" applyBorder="0" applyProtection="0"/>
    <xf numFmtId="168" fontId="46" fillId="75" borderId="0" applyBorder="0" applyProtection="0"/>
    <xf numFmtId="168" fontId="44" fillId="75" borderId="0" applyBorder="0" applyProtection="0"/>
    <xf numFmtId="0" fontId="87" fillId="0" borderId="22" applyNumberFormat="0" applyFill="0" applyAlignment="0" applyProtection="0"/>
    <xf numFmtId="0" fontId="88" fillId="0" borderId="5" applyNumberFormat="0" applyFill="0" applyAlignment="0" applyProtection="0"/>
    <xf numFmtId="0" fontId="89" fillId="0" borderId="23" applyNumberFormat="0" applyFill="0" applyAlignment="0" applyProtection="0"/>
    <xf numFmtId="0" fontId="89" fillId="0" borderId="23" applyNumberFormat="0" applyFill="0" applyAlignment="0" applyProtection="0"/>
    <xf numFmtId="0" fontId="89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</cellStyleXfs>
  <cellXfs count="593">
    <xf numFmtId="0" fontId="0" fillId="0" borderId="0" xfId="0"/>
    <xf numFmtId="0" fontId="10" fillId="0" borderId="0" xfId="0" applyFont="1"/>
    <xf numFmtId="0" fontId="0" fillId="0" borderId="0" xfId="0" applyFill="1"/>
    <xf numFmtId="0" fontId="15" fillId="0" borderId="0" xfId="0" applyFont="1"/>
    <xf numFmtId="0" fontId="15" fillId="0" borderId="24" xfId="0" applyFont="1" applyBorder="1"/>
    <xf numFmtId="0" fontId="15" fillId="0" borderId="25" xfId="0" applyFont="1" applyBorder="1" applyAlignment="1">
      <alignment horizontal="left"/>
    </xf>
    <xf numFmtId="0" fontId="15" fillId="0" borderId="26" xfId="0" applyFont="1" applyBorder="1" applyAlignment="1">
      <alignment horizontal="left"/>
    </xf>
    <xf numFmtId="4" fontId="15" fillId="0" borderId="25" xfId="0" applyNumberFormat="1" applyFont="1" applyBorder="1" applyAlignment="1">
      <alignment horizontal="left"/>
    </xf>
    <xf numFmtId="0" fontId="15" fillId="0" borderId="27" xfId="0" applyFont="1" applyBorder="1"/>
    <xf numFmtId="0" fontId="0" fillId="0" borderId="0" xfId="0" applyBorder="1"/>
    <xf numFmtId="41" fontId="9" fillId="0" borderId="0" xfId="0" applyNumberFormat="1" applyFont="1" applyBorder="1"/>
    <xf numFmtId="0" fontId="15" fillId="0" borderId="25" xfId="0" applyFont="1" applyFill="1" applyBorder="1" applyAlignment="1">
      <alignment horizontal="left"/>
    </xf>
    <xf numFmtId="0" fontId="116" fillId="0" borderId="0" xfId="0" applyFont="1"/>
    <xf numFmtId="3" fontId="116" fillId="0" borderId="0" xfId="0" applyNumberFormat="1" applyFont="1"/>
    <xf numFmtId="3" fontId="15" fillId="76" borderId="0" xfId="0" applyNumberFormat="1" applyFont="1" applyFill="1" applyBorder="1" applyAlignment="1">
      <alignment horizontal="right" vertical="center"/>
    </xf>
    <xf numFmtId="0" fontId="0" fillId="76" borderId="0" xfId="0" applyFill="1" applyBorder="1"/>
    <xf numFmtId="0" fontId="12" fillId="0" borderId="0" xfId="0" applyFont="1" applyFill="1" applyBorder="1"/>
    <xf numFmtId="0" fontId="12" fillId="0" borderId="0" xfId="0" applyFont="1" applyBorder="1"/>
    <xf numFmtId="3" fontId="117" fillId="0" borderId="0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18" fillId="0" borderId="0" xfId="0" applyNumberFormat="1" applyFont="1" applyBorder="1"/>
    <xf numFmtId="3" fontId="0" fillId="0" borderId="0" xfId="0" applyNumberFormat="1" applyBorder="1"/>
    <xf numFmtId="3" fontId="15" fillId="76" borderId="25" xfId="0" applyNumberFormat="1" applyFont="1" applyFill="1" applyBorder="1"/>
    <xf numFmtId="0" fontId="10" fillId="76" borderId="0" xfId="0" applyFont="1" applyFill="1"/>
    <xf numFmtId="0" fontId="9" fillId="76" borderId="0" xfId="0" applyFont="1" applyFill="1"/>
    <xf numFmtId="0" fontId="15" fillId="76" borderId="0" xfId="0" applyFont="1" applyFill="1"/>
    <xf numFmtId="0" fontId="0" fillId="76" borderId="0" xfId="0" applyFill="1"/>
    <xf numFmtId="165" fontId="9" fillId="76" borderId="0" xfId="0" applyNumberFormat="1" applyFont="1" applyFill="1" applyBorder="1"/>
    <xf numFmtId="164" fontId="17" fillId="0" borderId="25" xfId="0" applyNumberFormat="1" applyFont="1" applyBorder="1" applyAlignment="1">
      <alignment vertical="center"/>
    </xf>
    <xf numFmtId="165" fontId="15" fillId="76" borderId="28" xfId="0" applyNumberFormat="1" applyFont="1" applyFill="1" applyBorder="1"/>
    <xf numFmtId="164" fontId="17" fillId="0" borderId="26" xfId="0" applyNumberFormat="1" applyFont="1" applyBorder="1" applyAlignment="1">
      <alignment vertical="center"/>
    </xf>
    <xf numFmtId="0" fontId="5" fillId="76" borderId="0" xfId="0" applyFont="1" applyFill="1"/>
    <xf numFmtId="3" fontId="10" fillId="76" borderId="0" xfId="0" applyNumberFormat="1" applyFont="1" applyFill="1"/>
    <xf numFmtId="3" fontId="116" fillId="76" borderId="0" xfId="0" applyNumberFormat="1" applyFont="1" applyFill="1"/>
    <xf numFmtId="41" fontId="10" fillId="76" borderId="0" xfId="0" applyNumberFormat="1" applyFont="1" applyFill="1" applyBorder="1"/>
    <xf numFmtId="0" fontId="12" fillId="76" borderId="0" xfId="0" applyFont="1" applyFill="1" applyBorder="1"/>
    <xf numFmtId="3" fontId="117" fillId="76" borderId="0" xfId="0" applyNumberFormat="1" applyFont="1" applyFill="1" applyBorder="1" applyAlignment="1">
      <alignment horizontal="right" vertical="center"/>
    </xf>
    <xf numFmtId="0" fontId="10" fillId="76" borderId="29" xfId="0" applyFont="1" applyFill="1" applyBorder="1"/>
    <xf numFmtId="0" fontId="10" fillId="76" borderId="30" xfId="0" applyFont="1" applyFill="1" applyBorder="1" applyAlignment="1">
      <alignment horizontal="left"/>
    </xf>
    <xf numFmtId="41" fontId="9" fillId="76" borderId="31" xfId="0" applyNumberFormat="1" applyFont="1" applyFill="1" applyBorder="1"/>
    <xf numFmtId="3" fontId="15" fillId="76" borderId="32" xfId="0" applyNumberFormat="1" applyFont="1" applyFill="1" applyBorder="1" applyAlignment="1">
      <alignment horizontal="right" vertical="center"/>
    </xf>
    <xf numFmtId="3" fontId="15" fillId="76" borderId="33" xfId="0" applyNumberFormat="1" applyFont="1" applyFill="1" applyBorder="1" applyAlignment="1">
      <alignment horizontal="right" vertical="center"/>
    </xf>
    <xf numFmtId="41" fontId="9" fillId="76" borderId="30" xfId="0" applyNumberFormat="1" applyFont="1" applyFill="1" applyBorder="1"/>
    <xf numFmtId="0" fontId="10" fillId="76" borderId="24" xfId="0" applyFont="1" applyFill="1" applyBorder="1"/>
    <xf numFmtId="0" fontId="10" fillId="76" borderId="34" xfId="0" applyFont="1" applyFill="1" applyBorder="1" applyAlignment="1">
      <alignment horizontal="left"/>
    </xf>
    <xf numFmtId="3" fontId="15" fillId="76" borderId="35" xfId="0" applyNumberFormat="1" applyFont="1" applyFill="1" applyBorder="1" applyAlignment="1">
      <alignment horizontal="right" vertical="center"/>
    </xf>
    <xf numFmtId="3" fontId="15" fillId="76" borderId="25" xfId="0" applyNumberFormat="1" applyFont="1" applyFill="1" applyBorder="1" applyAlignment="1">
      <alignment horizontal="right" vertical="center"/>
    </xf>
    <xf numFmtId="41" fontId="9" fillId="76" borderId="34" xfId="0" applyNumberFormat="1" applyFont="1" applyFill="1" applyBorder="1"/>
    <xf numFmtId="41" fontId="9" fillId="76" borderId="36" xfId="0" applyNumberFormat="1" applyFont="1" applyFill="1" applyBorder="1"/>
    <xf numFmtId="0" fontId="10" fillId="76" borderId="37" xfId="0" applyFont="1" applyFill="1" applyBorder="1"/>
    <xf numFmtId="0" fontId="10" fillId="76" borderId="38" xfId="0" applyFont="1" applyFill="1" applyBorder="1" applyAlignment="1">
      <alignment horizontal="left"/>
    </xf>
    <xf numFmtId="3" fontId="15" fillId="76" borderId="39" xfId="0" applyNumberFormat="1" applyFont="1" applyFill="1" applyBorder="1" applyAlignment="1">
      <alignment horizontal="right" vertical="center"/>
    </xf>
    <xf numFmtId="3" fontId="15" fillId="76" borderId="40" xfId="0" applyNumberFormat="1" applyFont="1" applyFill="1" applyBorder="1" applyAlignment="1">
      <alignment horizontal="right" vertical="center"/>
    </xf>
    <xf numFmtId="41" fontId="9" fillId="76" borderId="38" xfId="0" applyNumberFormat="1" applyFont="1" applyFill="1" applyBorder="1"/>
    <xf numFmtId="41" fontId="9" fillId="76" borderId="41" xfId="0" applyNumberFormat="1" applyFont="1" applyFill="1" applyBorder="1"/>
    <xf numFmtId="3" fontId="15" fillId="76" borderId="25" xfId="0" applyNumberFormat="1" applyFont="1" applyFill="1" applyBorder="1" applyAlignment="1">
      <alignment horizontal="right"/>
    </xf>
    <xf numFmtId="41" fontId="15" fillId="76" borderId="0" xfId="0" applyNumberFormat="1" applyFont="1" applyFill="1" applyBorder="1"/>
    <xf numFmtId="0" fontId="1" fillId="76" borderId="0" xfId="0" applyFont="1" applyFill="1"/>
    <xf numFmtId="0" fontId="1" fillId="76" borderId="0" xfId="0" applyFont="1" applyFill="1" applyBorder="1"/>
    <xf numFmtId="3" fontId="1" fillId="76" borderId="42" xfId="0" applyNumberFormat="1" applyFont="1" applyFill="1" applyBorder="1"/>
    <xf numFmtId="3" fontId="1" fillId="76" borderId="25" xfId="0" applyNumberFormat="1" applyFont="1" applyFill="1" applyBorder="1"/>
    <xf numFmtId="3" fontId="1" fillId="76" borderId="33" xfId="0" applyNumberFormat="1" applyFont="1" applyFill="1" applyBorder="1"/>
    <xf numFmtId="3" fontId="1" fillId="76" borderId="26" xfId="0" applyNumberFormat="1" applyFont="1" applyFill="1" applyBorder="1"/>
    <xf numFmtId="3" fontId="119" fillId="76" borderId="0" xfId="0" applyNumberFormat="1" applyFont="1" applyFill="1" applyBorder="1"/>
    <xf numFmtId="3" fontId="2" fillId="76" borderId="43" xfId="0" applyNumberFormat="1" applyFont="1" applyFill="1" applyBorder="1"/>
    <xf numFmtId="3" fontId="2" fillId="76" borderId="44" xfId="0" applyNumberFormat="1" applyFont="1" applyFill="1" applyBorder="1"/>
    <xf numFmtId="3" fontId="1" fillId="76" borderId="45" xfId="0" applyNumberFormat="1" applyFont="1" applyFill="1" applyBorder="1"/>
    <xf numFmtId="0" fontId="10" fillId="76" borderId="25" xfId="0" applyFont="1" applyFill="1" applyBorder="1" applyAlignment="1">
      <alignment horizontal="left"/>
    </xf>
    <xf numFmtId="0" fontId="10" fillId="76" borderId="27" xfId="0" applyFont="1" applyFill="1" applyBorder="1"/>
    <xf numFmtId="0" fontId="10" fillId="76" borderId="26" xfId="0" applyFont="1" applyFill="1" applyBorder="1" applyAlignment="1">
      <alignment horizontal="left"/>
    </xf>
    <xf numFmtId="4" fontId="10" fillId="76" borderId="25" xfId="0" applyNumberFormat="1" applyFont="1" applyFill="1" applyBorder="1" applyAlignment="1">
      <alignment horizontal="left"/>
    </xf>
    <xf numFmtId="0" fontId="10" fillId="76" borderId="40" xfId="0" applyFont="1" applyFill="1" applyBorder="1" applyAlignment="1">
      <alignment horizontal="left"/>
    </xf>
    <xf numFmtId="3" fontId="1" fillId="76" borderId="40" xfId="0" applyNumberFormat="1" applyFont="1" applyFill="1" applyBorder="1"/>
    <xf numFmtId="3" fontId="9" fillId="0" borderId="0" xfId="599" applyNumberFormat="1" applyFont="1" applyBorder="1"/>
    <xf numFmtId="3" fontId="9" fillId="0" borderId="0" xfId="599" applyNumberFormat="1" applyFont="1" applyFill="1" applyBorder="1"/>
    <xf numFmtId="3" fontId="15" fillId="76" borderId="28" xfId="0" applyNumberFormat="1" applyFont="1" applyFill="1" applyBorder="1"/>
    <xf numFmtId="3" fontId="2" fillId="76" borderId="0" xfId="0" applyNumberFormat="1" applyFont="1" applyFill="1" applyBorder="1" applyAlignment="1">
      <alignment horizontal="center"/>
    </xf>
    <xf numFmtId="41" fontId="0" fillId="0" borderId="0" xfId="0" applyNumberFormat="1" applyBorder="1"/>
    <xf numFmtId="3" fontId="15" fillId="0" borderId="0" xfId="0" applyNumberFormat="1" applyFont="1" applyFill="1" applyBorder="1"/>
    <xf numFmtId="3" fontId="10" fillId="0" borderId="0" xfId="0" applyNumberFormat="1" applyFont="1" applyBorder="1"/>
    <xf numFmtId="3" fontId="10" fillId="0" borderId="0" xfId="0" applyNumberFormat="1" applyFont="1" applyBorder="1" applyAlignment="1">
      <alignment wrapText="1"/>
    </xf>
    <xf numFmtId="0" fontId="120" fillId="0" borderId="0" xfId="0" applyFont="1"/>
    <xf numFmtId="3" fontId="15" fillId="0" borderId="0" xfId="597" applyNumberFormat="1" applyFont="1" applyFill="1" applyBorder="1"/>
    <xf numFmtId="3" fontId="15" fillId="0" borderId="0" xfId="597" applyNumberFormat="1" applyFont="1" applyBorder="1"/>
    <xf numFmtId="3" fontId="9" fillId="76" borderId="0" xfId="571" applyNumberFormat="1" applyFont="1" applyFill="1" applyBorder="1" applyAlignment="1">
      <alignment horizontal="right" wrapText="1"/>
    </xf>
    <xf numFmtId="0" fontId="9" fillId="0" borderId="0" xfId="0" applyFont="1" applyBorder="1" applyAlignment="1">
      <alignment horizontal="center"/>
    </xf>
    <xf numFmtId="3" fontId="6" fillId="76" borderId="16" xfId="0" applyNumberFormat="1" applyFont="1" applyFill="1" applyBorder="1"/>
    <xf numFmtId="0" fontId="10" fillId="76" borderId="16" xfId="0" applyFont="1" applyFill="1" applyBorder="1"/>
    <xf numFmtId="0" fontId="7" fillId="76" borderId="16" xfId="0" applyFont="1" applyFill="1" applyBorder="1" applyAlignment="1">
      <alignment horizontal="right"/>
    </xf>
    <xf numFmtId="0" fontId="7" fillId="0" borderId="16" xfId="0" applyFont="1" applyBorder="1" applyAlignment="1">
      <alignment horizontal="center" wrapText="1"/>
    </xf>
    <xf numFmtId="0" fontId="12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6" borderId="46" xfId="0" applyFont="1" applyFill="1" applyBorder="1"/>
    <xf numFmtId="0" fontId="2" fillId="76" borderId="16" xfId="0" applyFont="1" applyFill="1" applyBorder="1" applyAlignment="1">
      <alignment horizontal="center" wrapText="1"/>
    </xf>
    <xf numFmtId="3" fontId="2" fillId="76" borderId="16" xfId="0" applyNumberFormat="1" applyFont="1" applyFill="1" applyBorder="1"/>
    <xf numFmtId="3" fontId="2" fillId="76" borderId="16" xfId="0" applyNumberFormat="1" applyFont="1" applyFill="1" applyBorder="1" applyAlignment="1">
      <alignment horizontal="center" wrapText="1"/>
    </xf>
    <xf numFmtId="49" fontId="2" fillId="76" borderId="16" xfId="0" applyNumberFormat="1" applyFont="1" applyFill="1" applyBorder="1" applyAlignment="1">
      <alignment horizontal="center" wrapText="1"/>
    </xf>
    <xf numFmtId="0" fontId="2" fillId="76" borderId="16" xfId="0" applyNumberFormat="1" applyFont="1" applyFill="1" applyBorder="1" applyAlignment="1">
      <alignment horizontal="center" wrapText="1"/>
    </xf>
    <xf numFmtId="3" fontId="6" fillId="76" borderId="16" xfId="0" applyNumberFormat="1" applyFont="1" applyFill="1" applyBorder="1" applyAlignment="1">
      <alignment horizontal="right"/>
    </xf>
    <xf numFmtId="3" fontId="6" fillId="76" borderId="47" xfId="0" applyNumberFormat="1" applyFont="1" applyFill="1" applyBorder="1"/>
    <xf numFmtId="0" fontId="6" fillId="76" borderId="16" xfId="0" applyFont="1" applyFill="1" applyBorder="1" applyAlignment="1">
      <alignment horizontal="right"/>
    </xf>
    <xf numFmtId="0" fontId="4" fillId="76" borderId="16" xfId="0" applyFont="1" applyFill="1" applyBorder="1" applyAlignment="1">
      <alignment horizontal="right"/>
    </xf>
    <xf numFmtId="3" fontId="4" fillId="76" borderId="16" xfId="0" applyNumberFormat="1" applyFont="1" applyFill="1" applyBorder="1"/>
    <xf numFmtId="0" fontId="10" fillId="76" borderId="47" xfId="0" applyFont="1" applyFill="1" applyBorder="1"/>
    <xf numFmtId="0" fontId="7" fillId="76" borderId="16" xfId="0" applyFont="1" applyFill="1" applyBorder="1" applyAlignment="1">
      <alignment horizontal="center" wrapText="1"/>
    </xf>
    <xf numFmtId="3" fontId="14" fillId="76" borderId="16" xfId="0" applyNumberFormat="1" applyFont="1" applyFill="1" applyBorder="1" applyAlignment="1">
      <alignment horizontal="center" vertical="center" wrapText="1"/>
    </xf>
    <xf numFmtId="0" fontId="122" fillId="76" borderId="16" xfId="0" applyFont="1" applyFill="1" applyBorder="1" applyAlignment="1">
      <alignment horizontal="center" vertical="center" wrapText="1"/>
    </xf>
    <xf numFmtId="41" fontId="9" fillId="76" borderId="16" xfId="0" applyNumberFormat="1" applyFont="1" applyFill="1" applyBorder="1"/>
    <xf numFmtId="41" fontId="18" fillId="76" borderId="16" xfId="0" applyNumberFormat="1" applyFont="1" applyFill="1" applyBorder="1"/>
    <xf numFmtId="41" fontId="15" fillId="76" borderId="16" xfId="0" applyNumberFormat="1" applyFont="1" applyFill="1" applyBorder="1"/>
    <xf numFmtId="0" fontId="15" fillId="76" borderId="16" xfId="0" applyFont="1" applyFill="1" applyBorder="1" applyAlignment="1">
      <alignment horizontal="right"/>
    </xf>
    <xf numFmtId="3" fontId="9" fillId="0" borderId="16" xfId="0" applyNumberFormat="1" applyFont="1" applyBorder="1"/>
    <xf numFmtId="0" fontId="15" fillId="76" borderId="16" xfId="0" applyFont="1" applyFill="1" applyBorder="1"/>
    <xf numFmtId="9" fontId="15" fillId="76" borderId="16" xfId="0" applyNumberFormat="1" applyFont="1" applyFill="1" applyBorder="1"/>
    <xf numFmtId="0" fontId="9" fillId="76" borderId="16" xfId="0" applyFont="1" applyFill="1" applyBorder="1" applyAlignment="1">
      <alignment horizontal="right"/>
    </xf>
    <xf numFmtId="2" fontId="16" fillId="77" borderId="16" xfId="0" applyNumberFormat="1" applyFont="1" applyFill="1" applyBorder="1" applyAlignment="1">
      <alignment horizontal="center" vertical="center" wrapText="1"/>
    </xf>
    <xf numFmtId="2" fontId="16" fillId="76" borderId="16" xfId="0" applyNumberFormat="1" applyFont="1" applyFill="1" applyBorder="1" applyAlignment="1">
      <alignment horizontal="center" vertical="center" wrapText="1"/>
    </xf>
    <xf numFmtId="2" fontId="16" fillId="0" borderId="48" xfId="0" applyNumberFormat="1" applyFont="1" applyFill="1" applyBorder="1" applyAlignment="1">
      <alignment horizontal="center" vertical="center" wrapText="1"/>
    </xf>
    <xf numFmtId="2" fontId="16" fillId="0" borderId="48" xfId="0" applyNumberFormat="1" applyFont="1" applyFill="1" applyBorder="1" applyAlignment="1">
      <alignment horizontal="right" vertical="center" wrapText="1"/>
    </xf>
    <xf numFmtId="165" fontId="9" fillId="76" borderId="48" xfId="0" applyNumberFormat="1" applyFont="1" applyFill="1" applyBorder="1"/>
    <xf numFmtId="0" fontId="15" fillId="0" borderId="46" xfId="0" applyFont="1" applyBorder="1"/>
    <xf numFmtId="0" fontId="15" fillId="0" borderId="42" xfId="0" applyFont="1" applyBorder="1" applyAlignment="1">
      <alignment horizontal="left"/>
    </xf>
    <xf numFmtId="165" fontId="15" fillId="76" borderId="49" xfId="0" applyNumberFormat="1" applyFont="1" applyFill="1" applyBorder="1"/>
    <xf numFmtId="4" fontId="123" fillId="0" borderId="16" xfId="0" applyNumberFormat="1" applyFont="1" applyBorder="1" applyAlignment="1">
      <alignment vertical="center"/>
    </xf>
    <xf numFmtId="0" fontId="10" fillId="78" borderId="16" xfId="0" applyFont="1" applyFill="1" applyBorder="1"/>
    <xf numFmtId="3" fontId="7" fillId="78" borderId="16" xfId="0" applyNumberFormat="1" applyFont="1" applyFill="1" applyBorder="1" applyAlignment="1">
      <alignment horizontal="center" wrapText="1"/>
    </xf>
    <xf numFmtId="0" fontId="15" fillId="0" borderId="16" xfId="0" applyFont="1" applyBorder="1"/>
    <xf numFmtId="3" fontId="9" fillId="0" borderId="16" xfId="0" applyNumberFormat="1" applyFont="1" applyFill="1" applyBorder="1" applyAlignment="1">
      <alignment horizontal="right" wrapText="1"/>
    </xf>
    <xf numFmtId="3" fontId="9" fillId="76" borderId="16" xfId="0" applyNumberFormat="1" applyFont="1" applyFill="1" applyBorder="1" applyAlignment="1">
      <alignment horizontal="center" wrapText="1"/>
    </xf>
    <xf numFmtId="3" fontId="9" fillId="76" borderId="16" xfId="0" applyNumberFormat="1" applyFont="1" applyFill="1" applyBorder="1" applyAlignment="1">
      <alignment wrapText="1"/>
    </xf>
    <xf numFmtId="3" fontId="9" fillId="76" borderId="16" xfId="0" applyNumberFormat="1" applyFont="1" applyFill="1" applyBorder="1"/>
    <xf numFmtId="3" fontId="2" fillId="76" borderId="50" xfId="0" applyNumberFormat="1" applyFont="1" applyFill="1" applyBorder="1"/>
    <xf numFmtId="3" fontId="11" fillId="76" borderId="42" xfId="0" applyNumberFormat="1" applyFont="1" applyFill="1" applyBorder="1"/>
    <xf numFmtId="3" fontId="5" fillId="76" borderId="42" xfId="0" applyNumberFormat="1" applyFont="1" applyFill="1" applyBorder="1"/>
    <xf numFmtId="3" fontId="11" fillId="76" borderId="25" xfId="0" applyNumberFormat="1" applyFont="1" applyFill="1" applyBorder="1"/>
    <xf numFmtId="3" fontId="5" fillId="76" borderId="25" xfId="0" applyNumberFormat="1" applyFont="1" applyFill="1" applyBorder="1"/>
    <xf numFmtId="3" fontId="11" fillId="76" borderId="26" xfId="0" applyNumberFormat="1" applyFont="1" applyFill="1" applyBorder="1"/>
    <xf numFmtId="3" fontId="5" fillId="76" borderId="26" xfId="0" applyNumberFormat="1" applyFont="1" applyFill="1" applyBorder="1"/>
    <xf numFmtId="2" fontId="15" fillId="76" borderId="0" xfId="0" applyNumberFormat="1" applyFont="1" applyFill="1"/>
    <xf numFmtId="3" fontId="9" fillId="76" borderId="0" xfId="599" applyNumberFormat="1" applyFont="1" applyFill="1" applyBorder="1"/>
    <xf numFmtId="2" fontId="10" fillId="76" borderId="0" xfId="0" applyNumberFormat="1" applyFont="1" applyFill="1"/>
    <xf numFmtId="3" fontId="15" fillId="76" borderId="0" xfId="597" applyNumberFormat="1" applyFont="1" applyFill="1" applyBorder="1"/>
    <xf numFmtId="0" fontId="15" fillId="76" borderId="0" xfId="597" applyFont="1" applyFill="1" applyBorder="1"/>
    <xf numFmtId="3" fontId="14" fillId="76" borderId="0" xfId="0" applyNumberFormat="1" applyFont="1" applyFill="1" applyBorder="1" applyAlignment="1">
      <alignment horizontal="center" wrapText="1"/>
    </xf>
    <xf numFmtId="0" fontId="15" fillId="76" borderId="25" xfId="0" applyFont="1" applyFill="1" applyBorder="1" applyAlignment="1">
      <alignment horizontal="left"/>
    </xf>
    <xf numFmtId="4" fontId="15" fillId="76" borderId="25" xfId="0" applyNumberFormat="1" applyFont="1" applyFill="1" applyBorder="1" applyAlignment="1">
      <alignment horizontal="left"/>
    </xf>
    <xf numFmtId="4" fontId="10" fillId="0" borderId="0" xfId="0" applyNumberFormat="1" applyFont="1" applyBorder="1"/>
    <xf numFmtId="4" fontId="10" fillId="0" borderId="0" xfId="0" applyNumberFormat="1" applyFont="1"/>
    <xf numFmtId="0" fontId="10" fillId="0" borderId="16" xfId="0" applyFont="1" applyBorder="1" applyAlignment="1">
      <alignment wrapText="1"/>
    </xf>
    <xf numFmtId="0" fontId="123" fillId="0" borderId="16" xfId="507" applyFont="1" applyBorder="1" applyAlignment="1">
      <alignment horizontal="center" vertical="center" wrapText="1"/>
    </xf>
    <xf numFmtId="0" fontId="10" fillId="0" borderId="46" xfId="0" applyFont="1" applyBorder="1"/>
    <xf numFmtId="0" fontId="10" fillId="0" borderId="42" xfId="0" applyFont="1" applyBorder="1"/>
    <xf numFmtId="4" fontId="124" fillId="0" borderId="42" xfId="507" applyNumberFormat="1" applyFont="1" applyBorder="1" applyAlignment="1">
      <alignment vertical="center"/>
    </xf>
    <xf numFmtId="0" fontId="10" fillId="0" borderId="24" xfId="0" applyFont="1" applyBorder="1"/>
    <xf numFmtId="0" fontId="10" fillId="0" borderId="25" xfId="0" applyFont="1" applyBorder="1"/>
    <xf numFmtId="4" fontId="124" fillId="0" borderId="25" xfId="507" applyNumberFormat="1" applyFont="1" applyBorder="1" applyAlignment="1">
      <alignment vertical="center"/>
    </xf>
    <xf numFmtId="0" fontId="10" fillId="0" borderId="27" xfId="0" applyFont="1" applyBorder="1"/>
    <xf numFmtId="0" fontId="10" fillId="0" borderId="26" xfId="0" applyFont="1" applyBorder="1"/>
    <xf numFmtId="4" fontId="124" fillId="0" borderId="26" xfId="507" applyNumberFormat="1" applyFont="1" applyBorder="1" applyAlignment="1">
      <alignment vertical="center"/>
    </xf>
    <xf numFmtId="0" fontId="125" fillId="0" borderId="16" xfId="0" applyFont="1" applyBorder="1" applyAlignment="1">
      <alignment horizontal="center" wrapText="1"/>
    </xf>
    <xf numFmtId="4" fontId="123" fillId="0" borderId="0" xfId="507" applyNumberFormat="1" applyFont="1" applyBorder="1"/>
    <xf numFmtId="0" fontId="0" fillId="78" borderId="0" xfId="0" applyFill="1"/>
    <xf numFmtId="0" fontId="10" fillId="0" borderId="0" xfId="0" applyFont="1" applyBorder="1" applyAlignment="1">
      <alignment horizontal="center"/>
    </xf>
    <xf numFmtId="4" fontId="15" fillId="0" borderId="51" xfId="507" applyNumberFormat="1" applyFont="1" applyBorder="1"/>
    <xf numFmtId="4" fontId="15" fillId="0" borderId="34" xfId="507" applyNumberFormat="1" applyFont="1" applyBorder="1"/>
    <xf numFmtId="4" fontId="15" fillId="0" borderId="52" xfId="507" applyNumberFormat="1" applyFont="1" applyBorder="1"/>
    <xf numFmtId="4" fontId="7" fillId="0" borderId="16" xfId="0" applyNumberFormat="1" applyFont="1" applyBorder="1"/>
    <xf numFmtId="164" fontId="9" fillId="0" borderId="16" xfId="0" applyNumberFormat="1" applyFont="1" applyBorder="1"/>
    <xf numFmtId="0" fontId="121" fillId="0" borderId="16" xfId="0" applyFont="1" applyBorder="1" applyAlignment="1">
      <alignment horizontal="center" wrapText="1"/>
    </xf>
    <xf numFmtId="4" fontId="0" fillId="0" borderId="0" xfId="0" applyNumberFormat="1"/>
    <xf numFmtId="4" fontId="124" fillId="0" borderId="0" xfId="507" applyNumberFormat="1" applyFont="1" applyBorder="1" applyAlignment="1">
      <alignment vertical="center"/>
    </xf>
    <xf numFmtId="0" fontId="121" fillId="0" borderId="16" xfId="507" applyFont="1" applyBorder="1" applyAlignment="1">
      <alignment horizontal="center" vertical="center" wrapText="1"/>
    </xf>
    <xf numFmtId="0" fontId="126" fillId="0" borderId="16" xfId="507" applyFont="1" applyBorder="1" applyAlignment="1">
      <alignment horizontal="center" vertical="center" wrapText="1"/>
    </xf>
    <xf numFmtId="4" fontId="121" fillId="0" borderId="42" xfId="507" applyNumberFormat="1" applyFont="1" applyBorder="1" applyAlignment="1">
      <alignment vertical="center"/>
    </xf>
    <xf numFmtId="4" fontId="126" fillId="0" borderId="42" xfId="507" applyNumberFormat="1" applyFont="1" applyBorder="1" applyAlignment="1">
      <alignment vertical="center"/>
    </xf>
    <xf numFmtId="10" fontId="126" fillId="0" borderId="42" xfId="507" applyNumberFormat="1" applyFont="1" applyBorder="1" applyAlignment="1">
      <alignment vertical="center"/>
    </xf>
    <xf numFmtId="0" fontId="13" fillId="76" borderId="0" xfId="0" applyFont="1" applyFill="1"/>
    <xf numFmtId="0" fontId="13" fillId="0" borderId="0" xfId="0" applyFont="1"/>
    <xf numFmtId="0" fontId="10" fillId="76" borderId="16" xfId="0" applyFont="1" applyFill="1" applyBorder="1" applyAlignment="1">
      <alignment horizontal="center" wrapText="1"/>
    </xf>
    <xf numFmtId="4" fontId="127" fillId="0" borderId="53" xfId="0" applyNumberFormat="1" applyFont="1" applyBorder="1" applyAlignment="1">
      <alignment vertical="center"/>
    </xf>
    <xf numFmtId="4" fontId="121" fillId="0" borderId="53" xfId="0" applyNumberFormat="1" applyFont="1" applyBorder="1" applyAlignment="1">
      <alignment vertical="center"/>
    </xf>
    <xf numFmtId="0" fontId="7" fillId="0" borderId="42" xfId="0" applyFont="1" applyBorder="1"/>
    <xf numFmtId="10" fontId="126" fillId="0" borderId="49" xfId="507" applyNumberFormat="1" applyFont="1" applyBorder="1" applyAlignment="1">
      <alignment vertical="center"/>
    </xf>
    <xf numFmtId="4" fontId="121" fillId="0" borderId="25" xfId="507" applyNumberFormat="1" applyFont="1" applyBorder="1" applyAlignment="1">
      <alignment vertical="center"/>
    </xf>
    <xf numFmtId="4" fontId="126" fillId="0" borderId="25" xfId="507" applyNumberFormat="1" applyFont="1" applyBorder="1" applyAlignment="1">
      <alignment vertical="center"/>
    </xf>
    <xf numFmtId="10" fontId="126" fillId="0" borderId="25" xfId="507" applyNumberFormat="1" applyFont="1" applyBorder="1" applyAlignment="1">
      <alignment vertical="center"/>
    </xf>
    <xf numFmtId="0" fontId="7" fillId="0" borderId="25" xfId="0" applyFont="1" applyBorder="1"/>
    <xf numFmtId="10" fontId="126" fillId="0" borderId="28" xfId="507" applyNumberFormat="1" applyFont="1" applyBorder="1" applyAlignment="1">
      <alignment vertical="center"/>
    </xf>
    <xf numFmtId="4" fontId="121" fillId="0" borderId="26" xfId="507" applyNumberFormat="1" applyFont="1" applyBorder="1" applyAlignment="1">
      <alignment vertical="center"/>
    </xf>
    <xf numFmtId="4" fontId="126" fillId="0" borderId="26" xfId="507" applyNumberFormat="1" applyFont="1" applyBorder="1" applyAlignment="1">
      <alignment vertical="center"/>
    </xf>
    <xf numFmtId="10" fontId="126" fillId="0" borderId="26" xfId="507" applyNumberFormat="1" applyFont="1" applyBorder="1" applyAlignment="1">
      <alignment vertical="center"/>
    </xf>
    <xf numFmtId="0" fontId="7" fillId="0" borderId="26" xfId="0" applyFont="1" applyBorder="1"/>
    <xf numFmtId="10" fontId="126" fillId="0" borderId="54" xfId="507" applyNumberFormat="1" applyFont="1" applyBorder="1" applyAlignment="1">
      <alignment vertical="center"/>
    </xf>
    <xf numFmtId="0" fontId="127" fillId="0" borderId="16" xfId="0" applyFont="1" applyBorder="1" applyAlignment="1">
      <alignment horizontal="center" wrapText="1"/>
    </xf>
    <xf numFmtId="4" fontId="128" fillId="0" borderId="0" xfId="0" applyNumberFormat="1" applyFont="1"/>
    <xf numFmtId="164" fontId="0" fillId="0" borderId="0" xfId="0" applyNumberFormat="1"/>
    <xf numFmtId="164" fontId="17" fillId="0" borderId="42" xfId="0" applyNumberFormat="1" applyFont="1" applyBorder="1" applyAlignment="1">
      <alignment vertical="center"/>
    </xf>
    <xf numFmtId="165" fontId="15" fillId="76" borderId="54" xfId="0" applyNumberFormat="1" applyFont="1" applyFill="1" applyBorder="1"/>
    <xf numFmtId="2" fontId="16" fillId="0" borderId="55" xfId="0" applyNumberFormat="1" applyFont="1" applyBorder="1" applyAlignment="1">
      <alignment vertical="center"/>
    </xf>
    <xf numFmtId="0" fontId="129" fillId="0" borderId="0" xfId="0" applyFont="1"/>
    <xf numFmtId="0" fontId="130" fillId="76" borderId="16" xfId="0" applyNumberFormat="1" applyFont="1" applyFill="1" applyBorder="1" applyAlignment="1">
      <alignment horizontal="center" wrapText="1"/>
    </xf>
    <xf numFmtId="0" fontId="5" fillId="0" borderId="42" xfId="0" applyFont="1" applyBorder="1"/>
    <xf numFmtId="0" fontId="18" fillId="0" borderId="16" xfId="0" applyFont="1" applyBorder="1" applyAlignment="1">
      <alignment horizontal="center"/>
    </xf>
    <xf numFmtId="0" fontId="2" fillId="76" borderId="47" xfId="0" applyNumberFormat="1" applyFont="1" applyFill="1" applyBorder="1" applyAlignment="1">
      <alignment horizontal="center" wrapText="1"/>
    </xf>
    <xf numFmtId="3" fontId="0" fillId="0" borderId="0" xfId="0" applyNumberFormat="1"/>
    <xf numFmtId="0" fontId="10" fillId="76" borderId="42" xfId="0" applyFont="1" applyFill="1" applyBorder="1" applyAlignment="1">
      <alignment horizontal="left"/>
    </xf>
    <xf numFmtId="3" fontId="131" fillId="76" borderId="25" xfId="0" applyNumberFormat="1" applyFont="1" applyFill="1" applyBorder="1"/>
    <xf numFmtId="3" fontId="1" fillId="0" borderId="25" xfId="0" applyNumberFormat="1" applyFont="1" applyBorder="1"/>
    <xf numFmtId="0" fontId="0" fillId="0" borderId="25" xfId="0" applyBorder="1"/>
    <xf numFmtId="0" fontId="1" fillId="0" borderId="25" xfId="0" applyFont="1" applyBorder="1"/>
    <xf numFmtId="3" fontId="1" fillId="0" borderId="26" xfId="0" applyNumberFormat="1" applyFont="1" applyBorder="1"/>
    <xf numFmtId="3" fontId="130" fillId="76" borderId="25" xfId="0" applyNumberFormat="1" applyFont="1" applyFill="1" applyBorder="1"/>
    <xf numFmtId="3" fontId="130" fillId="76" borderId="26" xfId="0" applyNumberFormat="1" applyFont="1" applyFill="1" applyBorder="1"/>
    <xf numFmtId="0" fontId="0" fillId="0" borderId="16" xfId="0" applyBorder="1"/>
    <xf numFmtId="10" fontId="5" fillId="0" borderId="42" xfId="0" applyNumberFormat="1" applyFont="1" applyBorder="1"/>
    <xf numFmtId="10" fontId="5" fillId="0" borderId="25" xfId="0" applyNumberFormat="1" applyFont="1" applyBorder="1"/>
    <xf numFmtId="0" fontId="5" fillId="0" borderId="25" xfId="0" applyFont="1" applyBorder="1"/>
    <xf numFmtId="3" fontId="5" fillId="76" borderId="40" xfId="0" applyNumberFormat="1" applyFont="1" applyFill="1" applyBorder="1"/>
    <xf numFmtId="10" fontId="5" fillId="0" borderId="40" xfId="0" applyNumberFormat="1" applyFont="1" applyBorder="1"/>
    <xf numFmtId="3" fontId="5" fillId="76" borderId="33" xfId="0" applyNumberFormat="1" applyFont="1" applyFill="1" applyBorder="1"/>
    <xf numFmtId="10" fontId="5" fillId="0" borderId="33" xfId="0" applyNumberFormat="1" applyFont="1" applyBorder="1"/>
    <xf numFmtId="3" fontId="11" fillId="76" borderId="40" xfId="0" applyNumberFormat="1" applyFont="1" applyFill="1" applyBorder="1"/>
    <xf numFmtId="3" fontId="4" fillId="76" borderId="47" xfId="0" applyNumberFormat="1" applyFont="1" applyFill="1" applyBorder="1"/>
    <xf numFmtId="0" fontId="2" fillId="79" borderId="56" xfId="0" applyNumberFormat="1" applyFont="1" applyFill="1" applyBorder="1" applyAlignment="1">
      <alignment horizontal="center" wrapText="1"/>
    </xf>
    <xf numFmtId="10" fontId="5" fillId="0" borderId="28" xfId="0" applyNumberFormat="1" applyFont="1" applyBorder="1"/>
    <xf numFmtId="0" fontId="0" fillId="77" borderId="0" xfId="0" applyFill="1"/>
    <xf numFmtId="3" fontId="2" fillId="77" borderId="48" xfId="0" applyNumberFormat="1" applyFont="1" applyFill="1" applyBorder="1" applyAlignment="1">
      <alignment wrapText="1"/>
    </xf>
    <xf numFmtId="3" fontId="131" fillId="77" borderId="48" xfId="0" applyNumberFormat="1" applyFont="1" applyFill="1" applyBorder="1" applyAlignment="1">
      <alignment wrapText="1"/>
    </xf>
    <xf numFmtId="0" fontId="2" fillId="77" borderId="48" xfId="0" applyNumberFormat="1" applyFont="1" applyFill="1" applyBorder="1" applyAlignment="1">
      <alignment wrapText="1"/>
    </xf>
    <xf numFmtId="0" fontId="104" fillId="0" borderId="48" xfId="0" applyFont="1" applyBorder="1" applyAlignment="1">
      <alignment horizontal="center"/>
    </xf>
    <xf numFmtId="0" fontId="0" fillId="0" borderId="57" xfId="0" applyBorder="1"/>
    <xf numFmtId="0" fontId="106" fillId="0" borderId="48" xfId="0" applyFont="1" applyBorder="1" applyAlignment="1">
      <alignment horizontal="center"/>
    </xf>
    <xf numFmtId="0" fontId="5" fillId="76" borderId="0" xfId="0" applyFont="1" applyFill="1" applyBorder="1"/>
    <xf numFmtId="0" fontId="10" fillId="76" borderId="0" xfId="0" applyFont="1" applyFill="1" applyBorder="1"/>
    <xf numFmtId="0" fontId="132" fillId="76" borderId="0" xfId="0" applyFont="1" applyFill="1" applyBorder="1" applyAlignment="1">
      <alignment horizontal="right"/>
    </xf>
    <xf numFmtId="41" fontId="132" fillId="76" borderId="0" xfId="0" applyNumberFormat="1" applyFont="1" applyFill="1" applyBorder="1"/>
    <xf numFmtId="166" fontId="11" fillId="76" borderId="42" xfId="0" applyNumberFormat="1" applyFont="1" applyFill="1" applyBorder="1"/>
    <xf numFmtId="166" fontId="11" fillId="76" borderId="25" xfId="0" applyNumberFormat="1" applyFont="1" applyFill="1" applyBorder="1"/>
    <xf numFmtId="166" fontId="11" fillId="76" borderId="40" xfId="0" applyNumberFormat="1" applyFont="1" applyFill="1" applyBorder="1"/>
    <xf numFmtId="166" fontId="2" fillId="76" borderId="44" xfId="0" applyNumberFormat="1" applyFont="1" applyFill="1" applyBorder="1"/>
    <xf numFmtId="3" fontId="5" fillId="76" borderId="0" xfId="0" applyNumberFormat="1" applyFont="1" applyFill="1" applyBorder="1"/>
    <xf numFmtId="3" fontId="9" fillId="76" borderId="54" xfId="0" applyNumberFormat="1" applyFont="1" applyFill="1" applyBorder="1"/>
    <xf numFmtId="0" fontId="2" fillId="76" borderId="58" xfId="0" applyNumberFormat="1" applyFont="1" applyFill="1" applyBorder="1" applyAlignment="1">
      <alignment horizontal="center" wrapText="1"/>
    </xf>
    <xf numFmtId="3" fontId="2" fillId="76" borderId="59" xfId="0" applyNumberFormat="1" applyFont="1" applyFill="1" applyBorder="1"/>
    <xf numFmtId="3" fontId="6" fillId="76" borderId="58" xfId="0" applyNumberFormat="1" applyFont="1" applyFill="1" applyBorder="1"/>
    <xf numFmtId="3" fontId="4" fillId="76" borderId="58" xfId="0" applyNumberFormat="1" applyFont="1" applyFill="1" applyBorder="1"/>
    <xf numFmtId="0" fontId="10" fillId="76" borderId="46" xfId="0" applyFont="1" applyFill="1" applyBorder="1"/>
    <xf numFmtId="0" fontId="1" fillId="76" borderId="60" xfId="0" applyFont="1" applyFill="1" applyBorder="1"/>
    <xf numFmtId="0" fontId="1" fillId="76" borderId="61" xfId="0" applyFont="1" applyFill="1" applyBorder="1"/>
    <xf numFmtId="3" fontId="2" fillId="76" borderId="51" xfId="0" applyNumberFormat="1" applyFont="1" applyFill="1" applyBorder="1"/>
    <xf numFmtId="3" fontId="2" fillId="76" borderId="35" xfId="0" applyNumberFormat="1" applyFont="1" applyFill="1" applyBorder="1"/>
    <xf numFmtId="0" fontId="130" fillId="76" borderId="116" xfId="0" applyNumberFormat="1" applyFont="1" applyFill="1" applyBorder="1" applyAlignment="1">
      <alignment horizontal="center" wrapText="1"/>
    </xf>
    <xf numFmtId="0" fontId="0" fillId="0" borderId="117" xfId="0" applyBorder="1"/>
    <xf numFmtId="3" fontId="2" fillId="76" borderId="118" xfId="0" applyNumberFormat="1" applyFont="1" applyFill="1" applyBorder="1"/>
    <xf numFmtId="3" fontId="1" fillId="76" borderId="119" xfId="0" applyNumberFormat="1" applyFont="1" applyFill="1" applyBorder="1"/>
    <xf numFmtId="3" fontId="1" fillId="76" borderId="120" xfId="0" applyNumberFormat="1" applyFont="1" applyFill="1" applyBorder="1"/>
    <xf numFmtId="3" fontId="2" fillId="76" borderId="119" xfId="0" applyNumberFormat="1" applyFont="1" applyFill="1" applyBorder="1"/>
    <xf numFmtId="3" fontId="131" fillId="76" borderId="120" xfId="0" applyNumberFormat="1" applyFont="1" applyFill="1" applyBorder="1"/>
    <xf numFmtId="3" fontId="2" fillId="76" borderId="121" xfId="0" applyNumberFormat="1" applyFont="1" applyFill="1" applyBorder="1"/>
    <xf numFmtId="0" fontId="2" fillId="76" borderId="122" xfId="0" applyNumberFormat="1" applyFont="1" applyFill="1" applyBorder="1" applyAlignment="1">
      <alignment horizontal="center" wrapText="1"/>
    </xf>
    <xf numFmtId="0" fontId="2" fillId="76" borderId="62" xfId="0" applyNumberFormat="1" applyFont="1" applyFill="1" applyBorder="1" applyAlignment="1">
      <alignment horizontal="center" wrapText="1"/>
    </xf>
    <xf numFmtId="0" fontId="6" fillId="76" borderId="123" xfId="0" applyNumberFormat="1" applyFont="1" applyFill="1" applyBorder="1" applyAlignment="1">
      <alignment horizontal="center" wrapText="1"/>
    </xf>
    <xf numFmtId="9" fontId="127" fillId="0" borderId="124" xfId="0" applyNumberFormat="1" applyFont="1" applyBorder="1" applyAlignment="1">
      <alignment horizontal="center"/>
    </xf>
    <xf numFmtId="0" fontId="19" fillId="0" borderId="117" xfId="0" applyFont="1" applyBorder="1"/>
    <xf numFmtId="3" fontId="2" fillId="76" borderId="125" xfId="0" applyNumberFormat="1" applyFont="1" applyFill="1" applyBorder="1"/>
    <xf numFmtId="3" fontId="1" fillId="76" borderId="126" xfId="0" applyNumberFormat="1" applyFont="1" applyFill="1" applyBorder="1"/>
    <xf numFmtId="3" fontId="108" fillId="76" borderId="120" xfId="0" applyNumberFormat="1" applyFont="1" applyFill="1" applyBorder="1"/>
    <xf numFmtId="3" fontId="6" fillId="76" borderId="127" xfId="0" applyNumberFormat="1" applyFont="1" applyFill="1" applyBorder="1"/>
    <xf numFmtId="3" fontId="6" fillId="76" borderId="116" xfId="0" applyNumberFormat="1" applyFont="1" applyFill="1" applyBorder="1"/>
    <xf numFmtId="3" fontId="1" fillId="76" borderId="128" xfId="0" applyNumberFormat="1" applyFont="1" applyFill="1" applyBorder="1"/>
    <xf numFmtId="3" fontId="4" fillId="76" borderId="127" xfId="0" applyNumberFormat="1" applyFont="1" applyFill="1" applyBorder="1"/>
    <xf numFmtId="3" fontId="109" fillId="76" borderId="116" xfId="0" applyNumberFormat="1" applyFont="1" applyFill="1" applyBorder="1"/>
    <xf numFmtId="3" fontId="2" fillId="76" borderId="63" xfId="0" applyNumberFormat="1" applyFont="1" applyFill="1" applyBorder="1"/>
    <xf numFmtId="9" fontId="122" fillId="0" borderId="117" xfId="0" applyNumberFormat="1" applyFont="1" applyBorder="1" applyAlignment="1">
      <alignment horizontal="center"/>
    </xf>
    <xf numFmtId="3" fontId="108" fillId="76" borderId="129" xfId="0" applyNumberFormat="1" applyFont="1" applyFill="1" applyBorder="1"/>
    <xf numFmtId="0" fontId="2" fillId="80" borderId="62" xfId="0" applyNumberFormat="1" applyFont="1" applyFill="1" applyBorder="1" applyAlignment="1">
      <alignment horizontal="center" wrapText="1"/>
    </xf>
    <xf numFmtId="3" fontId="2" fillId="76" borderId="48" xfId="0" applyNumberFormat="1" applyFont="1" applyFill="1" applyBorder="1" applyAlignment="1">
      <alignment wrapText="1"/>
    </xf>
    <xf numFmtId="3" fontId="131" fillId="76" borderId="48" xfId="0" applyNumberFormat="1" applyFont="1" applyFill="1" applyBorder="1" applyAlignment="1">
      <alignment wrapText="1"/>
    </xf>
    <xf numFmtId="0" fontId="2" fillId="76" borderId="48" xfId="0" applyNumberFormat="1" applyFont="1" applyFill="1" applyBorder="1" applyAlignment="1">
      <alignment wrapText="1"/>
    </xf>
    <xf numFmtId="0" fontId="0" fillId="0" borderId="55" xfId="0" applyBorder="1"/>
    <xf numFmtId="0" fontId="10" fillId="76" borderId="33" xfId="0" applyFont="1" applyFill="1" applyBorder="1" applyAlignment="1">
      <alignment horizontal="left"/>
    </xf>
    <xf numFmtId="3" fontId="11" fillId="76" borderId="33" xfId="0" applyNumberFormat="1" applyFont="1" applyFill="1" applyBorder="1"/>
    <xf numFmtId="3" fontId="1" fillId="76" borderId="130" xfId="0" applyNumberFormat="1" applyFont="1" applyFill="1" applyBorder="1"/>
    <xf numFmtId="3" fontId="1" fillId="76" borderId="131" xfId="0" applyNumberFormat="1" applyFont="1" applyFill="1" applyBorder="1"/>
    <xf numFmtId="3" fontId="1" fillId="0" borderId="33" xfId="0" applyNumberFormat="1" applyFont="1" applyBorder="1"/>
    <xf numFmtId="3" fontId="130" fillId="76" borderId="33" xfId="0" applyNumberFormat="1" applyFont="1" applyFill="1" applyBorder="1"/>
    <xf numFmtId="3" fontId="108" fillId="76" borderId="130" xfId="0" applyNumberFormat="1" applyFont="1" applyFill="1" applyBorder="1"/>
    <xf numFmtId="3" fontId="108" fillId="76" borderId="132" xfId="0" applyNumberFormat="1" applyFont="1" applyFill="1" applyBorder="1"/>
    <xf numFmtId="3" fontId="2" fillId="76" borderId="32" xfId="0" applyNumberFormat="1" applyFont="1" applyFill="1" applyBorder="1"/>
    <xf numFmtId="3" fontId="1" fillId="0" borderId="32" xfId="0" applyNumberFormat="1" applyFont="1" applyBorder="1"/>
    <xf numFmtId="0" fontId="0" fillId="0" borderId="64" xfId="0" applyBorder="1"/>
    <xf numFmtId="0" fontId="0" fillId="0" borderId="65" xfId="0" applyBorder="1"/>
    <xf numFmtId="0" fontId="130" fillId="76" borderId="58" xfId="0" applyNumberFormat="1" applyFont="1" applyFill="1" applyBorder="1" applyAlignment="1">
      <alignment horizontal="center" wrapText="1"/>
    </xf>
    <xf numFmtId="3" fontId="130" fillId="76" borderId="66" xfId="0" applyNumberFormat="1" applyFont="1" applyFill="1" applyBorder="1"/>
    <xf numFmtId="3" fontId="130" fillId="76" borderId="67" xfId="0" applyNumberFormat="1" applyFont="1" applyFill="1" applyBorder="1"/>
    <xf numFmtId="3" fontId="133" fillId="76" borderId="68" xfId="0" applyNumberFormat="1" applyFont="1" applyFill="1" applyBorder="1"/>
    <xf numFmtId="3" fontId="134" fillId="76" borderId="68" xfId="0" applyNumberFormat="1" applyFont="1" applyFill="1" applyBorder="1"/>
    <xf numFmtId="3" fontId="2" fillId="76" borderId="53" xfId="0" applyNumberFormat="1" applyFont="1" applyFill="1" applyBorder="1"/>
    <xf numFmtId="3" fontId="0" fillId="78" borderId="0" xfId="0" applyNumberFormat="1" applyFill="1"/>
    <xf numFmtId="0" fontId="0" fillId="0" borderId="34" xfId="0" applyBorder="1"/>
    <xf numFmtId="0" fontId="0" fillId="0" borderId="38" xfId="0" applyBorder="1"/>
    <xf numFmtId="3" fontId="2" fillId="0" borderId="25" xfId="0" applyNumberFormat="1" applyFont="1" applyBorder="1"/>
    <xf numFmtId="3" fontId="104" fillId="76" borderId="25" xfId="0" applyNumberFormat="1" applyFont="1" applyFill="1" applyBorder="1"/>
    <xf numFmtId="10" fontId="104" fillId="0" borderId="25" xfId="0" applyNumberFormat="1" applyFont="1" applyBorder="1"/>
    <xf numFmtId="3" fontId="104" fillId="76" borderId="26" xfId="0" applyNumberFormat="1" applyFont="1" applyFill="1" applyBorder="1"/>
    <xf numFmtId="10" fontId="104" fillId="0" borderId="26" xfId="0" applyNumberFormat="1" applyFont="1" applyBorder="1"/>
    <xf numFmtId="3" fontId="1" fillId="0" borderId="24" xfId="0" applyNumberFormat="1" applyFont="1" applyBorder="1"/>
    <xf numFmtId="3" fontId="1" fillId="0" borderId="29" xfId="0" applyNumberFormat="1" applyFont="1" applyBorder="1"/>
    <xf numFmtId="3" fontId="2" fillId="76" borderId="133" xfId="0" applyNumberFormat="1" applyFont="1" applyFill="1" applyBorder="1"/>
    <xf numFmtId="0" fontId="0" fillId="0" borderId="133" xfId="0" applyBorder="1"/>
    <xf numFmtId="3" fontId="0" fillId="0" borderId="133" xfId="0" applyNumberFormat="1" applyBorder="1"/>
    <xf numFmtId="3" fontId="1" fillId="0" borderId="37" xfId="0" applyNumberFormat="1" applyFont="1" applyBorder="1"/>
    <xf numFmtId="3" fontId="2" fillId="0" borderId="40" xfId="0" applyNumberFormat="1" applyFont="1" applyBorder="1"/>
    <xf numFmtId="3" fontId="1" fillId="0" borderId="40" xfId="0" applyNumberFormat="1" applyFont="1" applyBorder="1"/>
    <xf numFmtId="3" fontId="6" fillId="76" borderId="134" xfId="0" applyNumberFormat="1" applyFont="1" applyFill="1" applyBorder="1"/>
    <xf numFmtId="0" fontId="0" fillId="0" borderId="134" xfId="0" applyBorder="1"/>
    <xf numFmtId="3" fontId="4" fillId="76" borderId="134" xfId="0" applyNumberFormat="1" applyFont="1" applyFill="1" applyBorder="1"/>
    <xf numFmtId="3" fontId="2" fillId="0" borderId="33" xfId="0" applyNumberFormat="1" applyFont="1" applyBorder="1"/>
    <xf numFmtId="0" fontId="2" fillId="76" borderId="69" xfId="0" applyNumberFormat="1" applyFont="1" applyFill="1" applyBorder="1" applyAlignment="1">
      <alignment horizontal="center" wrapText="1"/>
    </xf>
    <xf numFmtId="0" fontId="2" fillId="76" borderId="60" xfId="0" applyNumberFormat="1" applyFont="1" applyFill="1" applyBorder="1" applyAlignment="1">
      <alignment horizontal="center" wrapText="1"/>
    </xf>
    <xf numFmtId="0" fontId="0" fillId="0" borderId="48" xfId="0" applyBorder="1"/>
    <xf numFmtId="3" fontId="1" fillId="0" borderId="30" xfId="0" applyNumberFormat="1" applyFont="1" applyBorder="1"/>
    <xf numFmtId="3" fontId="1" fillId="0" borderId="34" xfId="0" applyNumberFormat="1" applyFont="1" applyBorder="1"/>
    <xf numFmtId="3" fontId="1" fillId="0" borderId="38" xfId="0" applyNumberFormat="1" applyFont="1" applyBorder="1"/>
    <xf numFmtId="3" fontId="1" fillId="0" borderId="70" xfId="0" applyNumberFormat="1" applyFont="1" applyBorder="1"/>
    <xf numFmtId="0" fontId="0" fillId="0" borderId="58" xfId="0" applyBorder="1"/>
    <xf numFmtId="3" fontId="2" fillId="0" borderId="134" xfId="0" applyNumberFormat="1" applyFont="1" applyBorder="1"/>
    <xf numFmtId="3" fontId="1" fillId="0" borderId="135" xfId="0" applyNumberFormat="1" applyFont="1" applyBorder="1"/>
    <xf numFmtId="3" fontId="1" fillId="0" borderId="136" xfId="0" applyNumberFormat="1" applyFont="1" applyBorder="1"/>
    <xf numFmtId="10" fontId="5" fillId="0" borderId="136" xfId="0" applyNumberFormat="1" applyFont="1" applyBorder="1"/>
    <xf numFmtId="0" fontId="0" fillId="0" borderId="137" xfId="0" applyBorder="1"/>
    <xf numFmtId="3" fontId="2" fillId="0" borderId="138" xfId="0" applyNumberFormat="1" applyFont="1" applyBorder="1"/>
    <xf numFmtId="3" fontId="1" fillId="0" borderId="139" xfId="0" applyNumberFormat="1" applyFont="1" applyBorder="1"/>
    <xf numFmtId="10" fontId="5" fillId="0" borderId="140" xfId="0" applyNumberFormat="1" applyFont="1" applyBorder="1"/>
    <xf numFmtId="10" fontId="5" fillId="0" borderId="141" xfId="0" applyNumberFormat="1" applyFont="1" applyBorder="1"/>
    <xf numFmtId="10" fontId="5" fillId="0" borderId="142" xfId="0" applyNumberFormat="1" applyFont="1" applyBorder="1"/>
    <xf numFmtId="0" fontId="0" fillId="0" borderId="143" xfId="0" applyBorder="1"/>
    <xf numFmtId="10" fontId="5" fillId="0" borderId="144" xfId="0" applyNumberFormat="1" applyFont="1" applyBorder="1"/>
    <xf numFmtId="10" fontId="5" fillId="0" borderId="71" xfId="0" applyNumberFormat="1" applyFont="1" applyBorder="1"/>
    <xf numFmtId="10" fontId="5" fillId="0" borderId="57" xfId="0" applyNumberFormat="1" applyFont="1" applyBorder="1"/>
    <xf numFmtId="10" fontId="104" fillId="0" borderId="16" xfId="0" applyNumberFormat="1" applyFont="1" applyBorder="1"/>
    <xf numFmtId="0" fontId="0" fillId="0" borderId="32" xfId="0" applyBorder="1"/>
    <xf numFmtId="3" fontId="5" fillId="76" borderId="35" xfId="0" applyNumberFormat="1" applyFont="1" applyFill="1" applyBorder="1"/>
    <xf numFmtId="3" fontId="5" fillId="76" borderId="39" xfId="0" applyNumberFormat="1" applyFont="1" applyFill="1" applyBorder="1"/>
    <xf numFmtId="3" fontId="5" fillId="76" borderId="32" xfId="0" applyNumberFormat="1" applyFont="1" applyFill="1" applyBorder="1"/>
    <xf numFmtId="0" fontId="102" fillId="81" borderId="72" xfId="0" applyFont="1" applyFill="1" applyBorder="1"/>
    <xf numFmtId="0" fontId="2" fillId="79" borderId="47" xfId="0" applyNumberFormat="1" applyFont="1" applyFill="1" applyBorder="1" applyAlignment="1">
      <alignment horizontal="center" wrapText="1"/>
    </xf>
    <xf numFmtId="3" fontId="2" fillId="76" borderId="34" xfId="0" applyNumberFormat="1" applyFont="1" applyFill="1" applyBorder="1"/>
    <xf numFmtId="3" fontId="2" fillId="76" borderId="38" xfId="0" applyNumberFormat="1" applyFont="1" applyFill="1" applyBorder="1"/>
    <xf numFmtId="0" fontId="2" fillId="78" borderId="48" xfId="0" applyNumberFormat="1" applyFont="1" applyFill="1" applyBorder="1" applyAlignment="1">
      <alignment horizontal="center" wrapText="1"/>
    </xf>
    <xf numFmtId="0" fontId="0" fillId="78" borderId="69" xfId="0" applyFill="1" applyBorder="1"/>
    <xf numFmtId="3" fontId="2" fillId="78" borderId="69" xfId="0" applyNumberFormat="1" applyFont="1" applyFill="1" applyBorder="1"/>
    <xf numFmtId="3" fontId="6" fillId="78" borderId="69" xfId="0" applyNumberFormat="1" applyFont="1" applyFill="1" applyBorder="1"/>
    <xf numFmtId="3" fontId="4" fillId="78" borderId="53" xfId="0" applyNumberFormat="1" applyFont="1" applyFill="1" applyBorder="1"/>
    <xf numFmtId="0" fontId="105" fillId="0" borderId="64" xfId="0" applyFont="1" applyBorder="1" applyAlignment="1">
      <alignment horizontal="center"/>
    </xf>
    <xf numFmtId="0" fontId="130" fillId="76" borderId="47" xfId="0" applyNumberFormat="1" applyFont="1" applyFill="1" applyBorder="1" applyAlignment="1">
      <alignment horizontal="center" wrapText="1"/>
    </xf>
    <xf numFmtId="3" fontId="104" fillId="81" borderId="73" xfId="0" applyNumberFormat="1" applyFont="1" applyFill="1" applyBorder="1"/>
    <xf numFmtId="3" fontId="104" fillId="81" borderId="74" xfId="0" applyNumberFormat="1" applyFont="1" applyFill="1" applyBorder="1"/>
    <xf numFmtId="3" fontId="104" fillId="81" borderId="75" xfId="0" applyNumberFormat="1" applyFont="1" applyFill="1" applyBorder="1"/>
    <xf numFmtId="3" fontId="135" fillId="0" borderId="66" xfId="0" applyNumberFormat="1" applyFont="1" applyBorder="1"/>
    <xf numFmtId="3" fontId="135" fillId="0" borderId="76" xfId="0" applyNumberFormat="1" applyFont="1" applyBorder="1"/>
    <xf numFmtId="3" fontId="135" fillId="0" borderId="36" xfId="0" applyNumberFormat="1" applyFont="1" applyBorder="1"/>
    <xf numFmtId="3" fontId="135" fillId="0" borderId="77" xfId="0" applyNumberFormat="1" applyFont="1" applyBorder="1"/>
    <xf numFmtId="3" fontId="104" fillId="81" borderId="78" xfId="0" applyNumberFormat="1" applyFont="1" applyFill="1" applyBorder="1"/>
    <xf numFmtId="3" fontId="104" fillId="81" borderId="79" xfId="0" applyNumberFormat="1" applyFont="1" applyFill="1" applyBorder="1"/>
    <xf numFmtId="3" fontId="135" fillId="0" borderId="16" xfId="0" applyNumberFormat="1" applyFont="1" applyBorder="1"/>
    <xf numFmtId="0" fontId="2" fillId="79" borderId="16" xfId="0" applyNumberFormat="1" applyFont="1" applyFill="1" applyBorder="1" applyAlignment="1">
      <alignment horizontal="center" wrapText="1"/>
    </xf>
    <xf numFmtId="3" fontId="6" fillId="76" borderId="145" xfId="0" applyNumberFormat="1" applyFont="1" applyFill="1" applyBorder="1"/>
    <xf numFmtId="3" fontId="130" fillId="76" borderId="146" xfId="0" applyNumberFormat="1" applyFont="1" applyFill="1" applyBorder="1"/>
    <xf numFmtId="3" fontId="6" fillId="76" borderId="147" xfId="0" applyNumberFormat="1" applyFont="1" applyFill="1" applyBorder="1"/>
    <xf numFmtId="3" fontId="6" fillId="76" borderId="148" xfId="0" applyNumberFormat="1" applyFont="1" applyFill="1" applyBorder="1"/>
    <xf numFmtId="3" fontId="130" fillId="76" borderId="149" xfId="0" applyNumberFormat="1" applyFont="1" applyFill="1" applyBorder="1"/>
    <xf numFmtId="3" fontId="130" fillId="76" borderId="150" xfId="0" applyNumberFormat="1" applyFont="1" applyFill="1" applyBorder="1"/>
    <xf numFmtId="3" fontId="130" fillId="76" borderId="151" xfId="0" applyNumberFormat="1" applyFont="1" applyFill="1" applyBorder="1"/>
    <xf numFmtId="0" fontId="12" fillId="0" borderId="0" xfId="0" applyFont="1"/>
    <xf numFmtId="0" fontId="6" fillId="76" borderId="80" xfId="0" applyNumberFormat="1" applyFont="1" applyFill="1" applyBorder="1" applyAlignment="1">
      <alignment horizontal="center" wrapText="1"/>
    </xf>
    <xf numFmtId="3" fontId="2" fillId="76" borderId="30" xfId="0" applyNumberFormat="1" applyFont="1" applyFill="1" applyBorder="1"/>
    <xf numFmtId="0" fontId="5" fillId="0" borderId="81" xfId="0" applyFont="1" applyBorder="1"/>
    <xf numFmtId="3" fontId="2" fillId="76" borderId="82" xfId="0" applyNumberFormat="1" applyFont="1" applyFill="1" applyBorder="1"/>
    <xf numFmtId="3" fontId="6" fillId="76" borderId="83" xfId="0" applyNumberFormat="1" applyFont="1" applyFill="1" applyBorder="1"/>
    <xf numFmtId="3" fontId="4" fillId="76" borderId="83" xfId="0" applyNumberFormat="1" applyFont="1" applyFill="1" applyBorder="1"/>
    <xf numFmtId="3" fontId="6" fillId="76" borderId="152" xfId="0" applyNumberFormat="1" applyFont="1" applyFill="1" applyBorder="1"/>
    <xf numFmtId="3" fontId="6" fillId="76" borderId="153" xfId="0" applyNumberFormat="1" applyFont="1" applyFill="1" applyBorder="1"/>
    <xf numFmtId="3" fontId="4" fillId="76" borderId="152" xfId="0" applyNumberFormat="1" applyFont="1" applyFill="1" applyBorder="1"/>
    <xf numFmtId="3" fontId="4" fillId="76" borderId="153" xfId="0" applyNumberFormat="1" applyFont="1" applyFill="1" applyBorder="1"/>
    <xf numFmtId="0" fontId="5" fillId="0" borderId="154" xfId="0" applyFont="1" applyBorder="1" applyAlignment="1">
      <alignment horizontal="center"/>
    </xf>
    <xf numFmtId="3" fontId="2" fillId="76" borderId="155" xfId="0" applyNumberFormat="1" applyFont="1" applyFill="1" applyBorder="1"/>
    <xf numFmtId="3" fontId="6" fillId="76" borderId="156" xfId="0" applyNumberFormat="1" applyFont="1" applyFill="1" applyBorder="1"/>
    <xf numFmtId="0" fontId="5" fillId="0" borderId="157" xfId="0" applyFont="1" applyBorder="1" applyAlignment="1">
      <alignment horizontal="center"/>
    </xf>
    <xf numFmtId="3" fontId="6" fillId="76" borderId="121" xfId="0" applyNumberFormat="1" applyFont="1" applyFill="1" applyBorder="1"/>
    <xf numFmtId="0" fontId="2" fillId="80" borderId="16" xfId="0" applyNumberFormat="1" applyFont="1" applyFill="1" applyBorder="1" applyAlignment="1">
      <alignment horizontal="center" wrapText="1"/>
    </xf>
    <xf numFmtId="0" fontId="6" fillId="76" borderId="16" xfId="0" applyNumberFormat="1" applyFont="1" applyFill="1" applyBorder="1" applyAlignment="1">
      <alignment horizontal="center" wrapText="1"/>
    </xf>
    <xf numFmtId="3" fontId="130" fillId="76" borderId="158" xfId="0" applyNumberFormat="1" applyFont="1" applyFill="1" applyBorder="1"/>
    <xf numFmtId="3" fontId="108" fillId="76" borderId="159" xfId="0" applyNumberFormat="1" applyFont="1" applyFill="1" applyBorder="1"/>
    <xf numFmtId="3" fontId="130" fillId="76" borderId="160" xfId="0" applyNumberFormat="1" applyFont="1" applyFill="1" applyBorder="1"/>
    <xf numFmtId="3" fontId="108" fillId="76" borderId="161" xfId="0" applyNumberFormat="1" applyFont="1" applyFill="1" applyBorder="1"/>
    <xf numFmtId="3" fontId="130" fillId="76" borderId="162" xfId="0" applyNumberFormat="1" applyFont="1" applyFill="1" applyBorder="1"/>
    <xf numFmtId="3" fontId="108" fillId="76" borderId="163" xfId="0" applyNumberFormat="1" applyFont="1" applyFill="1" applyBorder="1"/>
    <xf numFmtId="3" fontId="130" fillId="76" borderId="164" xfId="0" applyNumberFormat="1" applyFont="1" applyFill="1" applyBorder="1"/>
    <xf numFmtId="3" fontId="108" fillId="76" borderId="165" xfId="0" applyNumberFormat="1" applyFont="1" applyFill="1" applyBorder="1"/>
    <xf numFmtId="3" fontId="2" fillId="78" borderId="60" xfId="0" applyNumberFormat="1" applyFont="1" applyFill="1" applyBorder="1"/>
    <xf numFmtId="3" fontId="1" fillId="76" borderId="0" xfId="0" applyNumberFormat="1" applyFont="1" applyFill="1" applyBorder="1"/>
    <xf numFmtId="0" fontId="136" fillId="0" borderId="0" xfId="0" applyFont="1"/>
    <xf numFmtId="0" fontId="106" fillId="0" borderId="69" xfId="0" applyFont="1" applyBorder="1" applyAlignment="1">
      <alignment horizontal="center"/>
    </xf>
    <xf numFmtId="0" fontId="104" fillId="0" borderId="69" xfId="0" applyFont="1" applyBorder="1" applyAlignment="1">
      <alignment horizontal="center"/>
    </xf>
    <xf numFmtId="0" fontId="105" fillId="0" borderId="0" xfId="0" applyFont="1" applyBorder="1" applyAlignment="1">
      <alignment horizontal="center"/>
    </xf>
    <xf numFmtId="0" fontId="12" fillId="77" borderId="0" xfId="0" applyFont="1" applyFill="1"/>
    <xf numFmtId="3" fontId="15" fillId="76" borderId="42" xfId="0" applyNumberFormat="1" applyFont="1" applyFill="1" applyBorder="1" applyAlignment="1">
      <alignment horizontal="right"/>
    </xf>
    <xf numFmtId="41" fontId="9" fillId="76" borderId="49" xfId="0" applyNumberFormat="1" applyFont="1" applyFill="1" applyBorder="1"/>
    <xf numFmtId="41" fontId="9" fillId="76" borderId="28" xfId="0" applyNumberFormat="1" applyFont="1" applyFill="1" applyBorder="1"/>
    <xf numFmtId="3" fontId="15" fillId="76" borderId="26" xfId="0" applyNumberFormat="1" applyFont="1" applyFill="1" applyBorder="1" applyAlignment="1">
      <alignment horizontal="right"/>
    </xf>
    <xf numFmtId="41" fontId="9" fillId="76" borderId="54" xfId="0" applyNumberFormat="1" applyFont="1" applyFill="1" applyBorder="1"/>
    <xf numFmtId="3" fontId="14" fillId="76" borderId="58" xfId="0" applyNumberFormat="1" applyFont="1" applyFill="1" applyBorder="1" applyAlignment="1">
      <alignment horizontal="center" vertical="center" wrapText="1"/>
    </xf>
    <xf numFmtId="41" fontId="9" fillId="76" borderId="58" xfId="0" applyNumberFormat="1" applyFont="1" applyFill="1" applyBorder="1"/>
    <xf numFmtId="41" fontId="18" fillId="76" borderId="58" xfId="0" applyNumberFormat="1" applyFont="1" applyFill="1" applyBorder="1"/>
    <xf numFmtId="3" fontId="15" fillId="76" borderId="84" xfId="0" applyNumberFormat="1" applyFont="1" applyFill="1" applyBorder="1" applyAlignment="1">
      <alignment horizontal="right" vertical="center"/>
    </xf>
    <xf numFmtId="3" fontId="15" fillId="76" borderId="63" xfId="0" applyNumberFormat="1" applyFont="1" applyFill="1" applyBorder="1" applyAlignment="1">
      <alignment horizontal="right" vertical="center"/>
    </xf>
    <xf numFmtId="41" fontId="15" fillId="76" borderId="58" xfId="0" applyNumberFormat="1" applyFont="1" applyFill="1" applyBorder="1"/>
    <xf numFmtId="0" fontId="10" fillId="76" borderId="0" xfId="0" applyFont="1" applyFill="1" applyBorder="1" applyAlignment="1">
      <alignment horizontal="left"/>
    </xf>
    <xf numFmtId="4" fontId="10" fillId="76" borderId="0" xfId="0" applyNumberFormat="1" applyFont="1" applyFill="1" applyBorder="1" applyAlignment="1">
      <alignment horizontal="left"/>
    </xf>
    <xf numFmtId="3" fontId="5" fillId="76" borderId="46" xfId="0" applyNumberFormat="1" applyFont="1" applyFill="1" applyBorder="1"/>
    <xf numFmtId="0" fontId="5" fillId="0" borderId="49" xfId="0" applyFont="1" applyBorder="1"/>
    <xf numFmtId="3" fontId="5" fillId="76" borderId="24" xfId="0" applyNumberFormat="1" applyFont="1" applyFill="1" applyBorder="1"/>
    <xf numFmtId="0" fontId="5" fillId="0" borderId="28" xfId="0" applyFont="1" applyBorder="1"/>
    <xf numFmtId="3" fontId="5" fillId="76" borderId="27" xfId="0" applyNumberFormat="1" applyFont="1" applyFill="1" applyBorder="1"/>
    <xf numFmtId="10" fontId="5" fillId="0" borderId="26" xfId="0" applyNumberFormat="1" applyFont="1" applyBorder="1"/>
    <xf numFmtId="0" fontId="5" fillId="0" borderId="26" xfId="0" applyFont="1" applyBorder="1"/>
    <xf numFmtId="0" fontId="5" fillId="0" borderId="54" xfId="0" applyFont="1" applyBorder="1"/>
    <xf numFmtId="3" fontId="5" fillId="76" borderId="49" xfId="0" applyNumberFormat="1" applyFont="1" applyFill="1" applyBorder="1"/>
    <xf numFmtId="3" fontId="5" fillId="76" borderId="28" xfId="0" applyNumberFormat="1" applyFont="1" applyFill="1" applyBorder="1"/>
    <xf numFmtId="3" fontId="5" fillId="76" borderId="54" xfId="0" applyNumberFormat="1" applyFont="1" applyFill="1" applyBorder="1"/>
    <xf numFmtId="3" fontId="2" fillId="76" borderId="44" xfId="0" applyNumberFormat="1" applyFont="1" applyFill="1" applyBorder="1"/>
    <xf numFmtId="10" fontId="137" fillId="0" borderId="85" xfId="0" applyNumberFormat="1" applyFont="1" applyBorder="1"/>
    <xf numFmtId="3" fontId="2" fillId="76" borderId="50" xfId="0" applyNumberFormat="1" applyFont="1" applyFill="1" applyBorder="1"/>
    <xf numFmtId="3" fontId="130" fillId="76" borderId="50" xfId="0" applyNumberFormat="1" applyFont="1" applyFill="1" applyBorder="1"/>
    <xf numFmtId="3" fontId="2" fillId="81" borderId="56" xfId="0" applyNumberFormat="1" applyFont="1" applyFill="1" applyBorder="1"/>
    <xf numFmtId="3" fontId="2" fillId="76" borderId="43" xfId="0" applyNumberFormat="1" applyFont="1" applyFill="1" applyBorder="1"/>
    <xf numFmtId="10" fontId="5" fillId="0" borderId="86" xfId="0" applyNumberFormat="1" applyFont="1" applyBorder="1"/>
    <xf numFmtId="3" fontId="1" fillId="0" borderId="27" xfId="0" applyNumberFormat="1" applyFont="1" applyBorder="1"/>
    <xf numFmtId="3" fontId="1" fillId="0" borderId="42" xfId="0" applyNumberFormat="1" applyFont="1" applyBorder="1"/>
    <xf numFmtId="3" fontId="1" fillId="0" borderId="166" xfId="0" applyNumberFormat="1" applyFont="1" applyBorder="1"/>
    <xf numFmtId="3" fontId="2" fillId="76" borderId="49" xfId="0" applyNumberFormat="1" applyFont="1" applyFill="1" applyBorder="1"/>
    <xf numFmtId="3" fontId="2" fillId="76" borderId="28" xfId="0" applyNumberFormat="1" applyFont="1" applyFill="1" applyBorder="1"/>
    <xf numFmtId="3" fontId="2" fillId="76" borderId="54" xfId="0" applyNumberFormat="1" applyFont="1" applyFill="1" applyBorder="1"/>
    <xf numFmtId="3" fontId="135" fillId="76" borderId="42" xfId="0" applyNumberFormat="1" applyFont="1" applyFill="1" applyBorder="1"/>
    <xf numFmtId="3" fontId="104" fillId="81" borderId="87" xfId="0" applyNumberFormat="1" applyFont="1" applyFill="1" applyBorder="1"/>
    <xf numFmtId="3" fontId="135" fillId="76" borderId="25" xfId="0" applyNumberFormat="1" applyFont="1" applyFill="1" applyBorder="1"/>
    <xf numFmtId="3" fontId="135" fillId="76" borderId="26" xfId="0" applyNumberFormat="1" applyFont="1" applyFill="1" applyBorder="1"/>
    <xf numFmtId="0" fontId="0" fillId="0" borderId="49" xfId="0" applyBorder="1"/>
    <xf numFmtId="10" fontId="104" fillId="0" borderId="88" xfId="0" applyNumberFormat="1" applyFont="1" applyBorder="1"/>
    <xf numFmtId="0" fontId="104" fillId="0" borderId="60" xfId="0" applyFont="1" applyBorder="1" applyAlignment="1">
      <alignment horizontal="center"/>
    </xf>
    <xf numFmtId="10" fontId="137" fillId="0" borderId="82" xfId="0" applyNumberFormat="1" applyFont="1" applyBorder="1"/>
    <xf numFmtId="10" fontId="5" fillId="0" borderId="51" xfId="0" applyNumberFormat="1" applyFont="1" applyBorder="1"/>
    <xf numFmtId="10" fontId="5" fillId="0" borderId="34" xfId="0" applyNumberFormat="1" applyFont="1" applyBorder="1"/>
    <xf numFmtId="10" fontId="5" fillId="0" borderId="52" xfId="0" applyNumberFormat="1" applyFont="1" applyBorder="1"/>
    <xf numFmtId="10" fontId="135" fillId="0" borderId="51" xfId="0" applyNumberFormat="1" applyFont="1" applyBorder="1"/>
    <xf numFmtId="10" fontId="135" fillId="0" borderId="34" xfId="0" applyNumberFormat="1" applyFont="1" applyBorder="1"/>
    <xf numFmtId="10" fontId="135" fillId="0" borderId="52" xfId="0" applyNumberFormat="1" applyFont="1" applyBorder="1"/>
    <xf numFmtId="0" fontId="106" fillId="0" borderId="89" xfId="0" applyFont="1" applyBorder="1" applyAlignment="1">
      <alignment horizontal="center"/>
    </xf>
    <xf numFmtId="3" fontId="2" fillId="76" borderId="90" xfId="0" applyNumberFormat="1" applyFont="1" applyFill="1" applyBorder="1"/>
    <xf numFmtId="0" fontId="0" fillId="0" borderId="84" xfId="0" applyBorder="1"/>
    <xf numFmtId="3" fontId="2" fillId="76" borderId="58" xfId="0" applyNumberFormat="1" applyFont="1" applyFill="1" applyBorder="1"/>
    <xf numFmtId="0" fontId="2" fillId="79" borderId="91" xfId="0" applyNumberFormat="1" applyFont="1" applyFill="1" applyBorder="1" applyAlignment="1">
      <alignment horizontal="center" wrapText="1"/>
    </xf>
    <xf numFmtId="0" fontId="0" fillId="77" borderId="92" xfId="0" applyFill="1" applyBorder="1"/>
    <xf numFmtId="0" fontId="102" fillId="81" borderId="93" xfId="0" applyFont="1" applyFill="1" applyBorder="1"/>
    <xf numFmtId="3" fontId="2" fillId="81" borderId="94" xfId="0" applyNumberFormat="1" applyFont="1" applyFill="1" applyBorder="1"/>
    <xf numFmtId="3" fontId="104" fillId="81" borderId="92" xfId="0" applyNumberFormat="1" applyFont="1" applyFill="1" applyBorder="1"/>
    <xf numFmtId="3" fontId="104" fillId="81" borderId="93" xfId="0" applyNumberFormat="1" applyFont="1" applyFill="1" applyBorder="1"/>
    <xf numFmtId="3" fontId="2" fillId="81" borderId="95" xfId="0" applyNumberFormat="1" applyFont="1" applyFill="1" applyBorder="1"/>
    <xf numFmtId="3" fontId="4" fillId="81" borderId="95" xfId="0" applyNumberFormat="1" applyFont="1" applyFill="1" applyBorder="1"/>
    <xf numFmtId="0" fontId="2" fillId="76" borderId="16" xfId="0" applyNumberFormat="1" applyFont="1" applyFill="1" applyBorder="1" applyAlignment="1">
      <alignment horizontal="center" wrapText="1"/>
    </xf>
    <xf numFmtId="0" fontId="2" fillId="81" borderId="96" xfId="0" applyNumberFormat="1" applyFont="1" applyFill="1" applyBorder="1" applyAlignment="1">
      <alignment horizontal="center" wrapText="1"/>
    </xf>
    <xf numFmtId="0" fontId="12" fillId="81" borderId="97" xfId="0" applyFont="1" applyFill="1" applyBorder="1"/>
    <xf numFmtId="3" fontId="2" fillId="81" borderId="98" xfId="0" applyNumberFormat="1" applyFont="1" applyFill="1" applyBorder="1"/>
    <xf numFmtId="0" fontId="12" fillId="81" borderId="99" xfId="0" applyFont="1" applyFill="1" applyBorder="1"/>
    <xf numFmtId="3" fontId="104" fillId="81" borderId="100" xfId="0" applyNumberFormat="1" applyFont="1" applyFill="1" applyBorder="1"/>
    <xf numFmtId="3" fontId="104" fillId="81" borderId="97" xfId="0" applyNumberFormat="1" applyFont="1" applyFill="1" applyBorder="1"/>
    <xf numFmtId="3" fontId="2" fillId="81" borderId="101" xfId="0" applyNumberFormat="1" applyFont="1" applyFill="1" applyBorder="1"/>
    <xf numFmtId="3" fontId="104" fillId="81" borderId="99" xfId="0" applyNumberFormat="1" applyFont="1" applyFill="1" applyBorder="1"/>
    <xf numFmtId="3" fontId="4" fillId="81" borderId="101" xfId="0" applyNumberFormat="1" applyFont="1" applyFill="1" applyBorder="1"/>
    <xf numFmtId="0" fontId="0" fillId="0" borderId="89" xfId="0" applyBorder="1"/>
    <xf numFmtId="3" fontId="2" fillId="76" borderId="43" xfId="0" applyNumberFormat="1" applyFont="1" applyFill="1" applyBorder="1"/>
    <xf numFmtId="3" fontId="5" fillId="76" borderId="102" xfId="0" applyNumberFormat="1" applyFont="1" applyFill="1" applyBorder="1"/>
    <xf numFmtId="3" fontId="6" fillId="81" borderId="103" xfId="0" applyNumberFormat="1" applyFont="1" applyFill="1" applyBorder="1"/>
    <xf numFmtId="3" fontId="5" fillId="76" borderId="104" xfId="0" applyNumberFormat="1" applyFont="1" applyFill="1" applyBorder="1"/>
    <xf numFmtId="3" fontId="5" fillId="76" borderId="105" xfId="0" applyNumberFormat="1" applyFont="1" applyFill="1" applyBorder="1"/>
    <xf numFmtId="3" fontId="104" fillId="76" borderId="16" xfId="0" applyNumberFormat="1" applyFont="1" applyFill="1" applyBorder="1"/>
    <xf numFmtId="3" fontId="6" fillId="81" borderId="68" xfId="0" applyNumberFormat="1" applyFont="1" applyFill="1" applyBorder="1"/>
    <xf numFmtId="3" fontId="4" fillId="81" borderId="106" xfId="0" applyNumberFormat="1" applyFont="1" applyFill="1" applyBorder="1"/>
    <xf numFmtId="0" fontId="0" fillId="0" borderId="31" xfId="0" applyBorder="1"/>
    <xf numFmtId="3" fontId="104" fillId="76" borderId="107" xfId="0" applyNumberFormat="1" applyFont="1" applyFill="1" applyBorder="1"/>
    <xf numFmtId="0" fontId="13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8" fillId="0" borderId="0" xfId="0" applyFont="1" applyAlignment="1">
      <alignment horizontal="justify" vertical="center" readingOrder="1"/>
    </xf>
    <xf numFmtId="0" fontId="0" fillId="0" borderId="0" xfId="0" applyAlignment="1"/>
    <xf numFmtId="0" fontId="2" fillId="76" borderId="16" xfId="0" applyNumberFormat="1" applyFont="1" applyFill="1" applyBorder="1" applyAlignment="1">
      <alignment horizontal="center" wrapText="1"/>
    </xf>
    <xf numFmtId="0" fontId="0" fillId="0" borderId="47" xfId="0" applyBorder="1" applyAlignment="1"/>
    <xf numFmtId="0" fontId="2" fillId="76" borderId="58" xfId="0" applyNumberFormat="1" applyFont="1" applyFill="1" applyBorder="1" applyAlignment="1">
      <alignment horizontal="center" wrapText="1"/>
    </xf>
    <xf numFmtId="0" fontId="0" fillId="0" borderId="16" xfId="0" applyBorder="1" applyAlignment="1"/>
    <xf numFmtId="0" fontId="105" fillId="0" borderId="64" xfId="0" applyFont="1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108" xfId="0" applyBorder="1" applyAlignment="1">
      <alignment horizontal="center"/>
    </xf>
    <xf numFmtId="0" fontId="105" fillId="0" borderId="109" xfId="0" applyFont="1" applyBorder="1" applyAlignment="1">
      <alignment horizontal="center"/>
    </xf>
    <xf numFmtId="0" fontId="105" fillId="0" borderId="108" xfId="0" applyFont="1" applyBorder="1" applyAlignment="1">
      <alignment horizontal="center"/>
    </xf>
    <xf numFmtId="3" fontId="2" fillId="76" borderId="47" xfId="0" applyNumberFormat="1" applyFont="1" applyFill="1" applyBorder="1" applyAlignment="1">
      <alignment horizontal="center"/>
    </xf>
    <xf numFmtId="3" fontId="2" fillId="76" borderId="68" xfId="0" applyNumberFormat="1" applyFont="1" applyFill="1" applyBorder="1" applyAlignment="1">
      <alignment horizontal="center"/>
    </xf>
    <xf numFmtId="3" fontId="2" fillId="76" borderId="58" xfId="0" applyNumberFormat="1" applyFont="1" applyFill="1" applyBorder="1" applyAlignment="1">
      <alignment horizontal="center"/>
    </xf>
    <xf numFmtId="0" fontId="9" fillId="0" borderId="16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9" fillId="76" borderId="16" xfId="0" applyFont="1" applyFill="1" applyBorder="1" applyAlignment="1">
      <alignment horizontal="center" wrapText="1"/>
    </xf>
    <xf numFmtId="0" fontId="102" fillId="0" borderId="16" xfId="0" applyFont="1" applyBorder="1" applyAlignment="1"/>
    <xf numFmtId="3" fontId="15" fillId="76" borderId="46" xfId="0" applyNumberFormat="1" applyFont="1" applyFill="1" applyBorder="1" applyAlignment="1">
      <alignment horizontal="right"/>
    </xf>
    <xf numFmtId="0" fontId="0" fillId="0" borderId="42" xfId="0" applyBorder="1" applyAlignment="1"/>
    <xf numFmtId="0" fontId="0" fillId="0" borderId="49" xfId="0" applyBorder="1" applyAlignment="1"/>
    <xf numFmtId="0" fontId="15" fillId="76" borderId="32" xfId="0" applyFont="1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15" fillId="76" borderId="24" xfId="0" applyFont="1" applyFill="1" applyBorder="1" applyAlignment="1">
      <alignment horizontal="right"/>
    </xf>
    <xf numFmtId="0" fontId="0" fillId="0" borderId="25" xfId="0" applyBorder="1" applyAlignment="1"/>
    <xf numFmtId="0" fontId="0" fillId="0" borderId="28" xfId="0" applyBorder="1" applyAlignment="1"/>
    <xf numFmtId="0" fontId="15" fillId="76" borderId="35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15" fillId="76" borderId="24" xfId="0" applyFont="1" applyFill="1" applyBorder="1" applyAlignment="1">
      <alignment horizontal="right" wrapText="1"/>
    </xf>
    <xf numFmtId="0" fontId="0" fillId="0" borderId="25" xfId="0" applyBorder="1" applyAlignment="1">
      <alignment wrapText="1"/>
    </xf>
    <xf numFmtId="0" fontId="15" fillId="76" borderId="27" xfId="0" applyFont="1" applyFill="1" applyBorder="1" applyAlignment="1">
      <alignment horizontal="right"/>
    </xf>
    <xf numFmtId="0" fontId="0" fillId="0" borderId="26" xfId="0" applyBorder="1" applyAlignment="1"/>
    <xf numFmtId="0" fontId="0" fillId="0" borderId="54" xfId="0" applyBorder="1" applyAlignment="1"/>
    <xf numFmtId="0" fontId="15" fillId="76" borderId="63" xfId="0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3" fontId="15" fillId="76" borderId="46" xfId="0" applyNumberFormat="1" applyFont="1" applyFill="1" applyBorder="1" applyAlignment="1">
      <alignment horizontal="right" wrapText="1"/>
    </xf>
    <xf numFmtId="0" fontId="15" fillId="0" borderId="42" xfId="0" applyFont="1" applyBorder="1" applyAlignment="1">
      <alignment horizontal="right" wrapText="1"/>
    </xf>
    <xf numFmtId="0" fontId="15" fillId="0" borderId="42" xfId="0" applyFont="1" applyBorder="1" applyAlignment="1"/>
    <xf numFmtId="0" fontId="15" fillId="0" borderId="24" xfId="0" applyFont="1" applyBorder="1" applyAlignment="1">
      <alignment wrapText="1"/>
    </xf>
    <xf numFmtId="0" fontId="15" fillId="0" borderId="25" xfId="0" applyFont="1" applyBorder="1" applyAlignment="1">
      <alignment wrapText="1"/>
    </xf>
    <xf numFmtId="0" fontId="15" fillId="0" borderId="25" xfId="0" applyFont="1" applyBorder="1" applyAlignment="1"/>
    <xf numFmtId="3" fontId="15" fillId="76" borderId="24" xfId="0" applyNumberFormat="1" applyFont="1" applyFill="1" applyBorder="1" applyAlignment="1">
      <alignment horizontal="right" wrapText="1"/>
    </xf>
    <xf numFmtId="0" fontId="15" fillId="0" borderId="25" xfId="0" applyFont="1" applyBorder="1" applyAlignment="1">
      <alignment horizontal="right" wrapText="1"/>
    </xf>
    <xf numFmtId="0" fontId="15" fillId="0" borderId="37" xfId="0" applyFont="1" applyBorder="1" applyAlignment="1">
      <alignment wrapText="1"/>
    </xf>
    <xf numFmtId="0" fontId="15" fillId="0" borderId="40" xfId="0" applyFont="1" applyBorder="1" applyAlignment="1">
      <alignment wrapText="1"/>
    </xf>
    <xf numFmtId="0" fontId="15" fillId="0" borderId="40" xfId="0" applyFont="1" applyBorder="1" applyAlignment="1"/>
    <xf numFmtId="0" fontId="2" fillId="76" borderId="47" xfId="0" applyNumberFormat="1" applyFont="1" applyFill="1" applyBorder="1" applyAlignment="1">
      <alignment horizontal="center" wrapText="1"/>
    </xf>
    <xf numFmtId="0" fontId="0" fillId="0" borderId="58" xfId="0" applyBorder="1" applyAlignment="1"/>
    <xf numFmtId="0" fontId="15" fillId="0" borderId="16" xfId="0" applyFont="1" applyBorder="1" applyAlignment="1"/>
    <xf numFmtId="3" fontId="15" fillId="0" borderId="49" xfId="0" applyNumberFormat="1" applyFont="1" applyBorder="1" applyAlignment="1"/>
    <xf numFmtId="0" fontId="15" fillId="0" borderId="28" xfId="0" applyFont="1" applyBorder="1" applyAlignment="1"/>
    <xf numFmtId="3" fontId="15" fillId="0" borderId="28" xfId="0" applyNumberFormat="1" applyFont="1" applyBorder="1" applyAlignment="1"/>
    <xf numFmtId="0" fontId="15" fillId="0" borderId="71" xfId="0" applyFont="1" applyBorder="1" applyAlignment="1"/>
    <xf numFmtId="0" fontId="9" fillId="0" borderId="16" xfId="0" applyFont="1" applyBorder="1" applyAlignment="1">
      <alignment horizontal="right"/>
    </xf>
    <xf numFmtId="3" fontId="139" fillId="76" borderId="113" xfId="0" applyNumberFormat="1" applyFont="1" applyFill="1" applyBorder="1" applyAlignment="1">
      <alignment horizontal="center" vertical="center"/>
    </xf>
    <xf numFmtId="0" fontId="140" fillId="0" borderId="113" xfId="0" applyFont="1" applyBorder="1" applyAlignment="1">
      <alignment vertical="center"/>
    </xf>
    <xf numFmtId="0" fontId="140" fillId="0" borderId="114" xfId="0" applyFont="1" applyBorder="1" applyAlignment="1">
      <alignment vertical="center"/>
    </xf>
    <xf numFmtId="0" fontId="2" fillId="76" borderId="60" xfId="0" applyNumberFormat="1" applyFont="1" applyFill="1" applyBorder="1" applyAlignment="1">
      <alignment horizontal="center" wrapText="1"/>
    </xf>
    <xf numFmtId="0" fontId="0" fillId="0" borderId="89" xfId="0" applyBorder="1" applyAlignment="1"/>
    <xf numFmtId="0" fontId="139" fillId="0" borderId="64" xfId="0" applyFont="1" applyBorder="1" applyAlignment="1">
      <alignment horizontal="center"/>
    </xf>
    <xf numFmtId="0" fontId="139" fillId="0" borderId="108" xfId="0" applyFont="1" applyBorder="1" applyAlignment="1">
      <alignment horizontal="center"/>
    </xf>
    <xf numFmtId="0" fontId="15" fillId="0" borderId="27" xfId="0" applyFont="1" applyBorder="1" applyAlignment="1">
      <alignment horizontal="right"/>
    </xf>
    <xf numFmtId="0" fontId="15" fillId="0" borderId="26" xfId="0" applyFont="1" applyBorder="1" applyAlignment="1">
      <alignment horizontal="right"/>
    </xf>
    <xf numFmtId="0" fontId="139" fillId="0" borderId="109" xfId="0" applyFont="1" applyBorder="1" applyAlignment="1">
      <alignment horizontal="center" vertical="center"/>
    </xf>
    <xf numFmtId="0" fontId="139" fillId="0" borderId="64" xfId="0" applyFont="1" applyBorder="1" applyAlignment="1">
      <alignment horizontal="center" vertical="center"/>
    </xf>
    <xf numFmtId="0" fontId="139" fillId="0" borderId="111" xfId="0" applyFont="1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139" fillId="0" borderId="115" xfId="0" applyFont="1" applyBorder="1" applyAlignment="1">
      <alignment horizontal="center"/>
    </xf>
    <xf numFmtId="0" fontId="139" fillId="0" borderId="113" xfId="0" applyFont="1" applyBorder="1" applyAlignment="1">
      <alignment horizontal="center"/>
    </xf>
    <xf numFmtId="0" fontId="0" fillId="0" borderId="114" xfId="0" applyBorder="1" applyAlignment="1">
      <alignment horizontal="center"/>
    </xf>
    <xf numFmtId="0" fontId="139" fillId="0" borderId="109" xfId="0" applyFont="1" applyBorder="1" applyAlignment="1">
      <alignment horizontal="center"/>
    </xf>
    <xf numFmtId="0" fontId="107" fillId="0" borderId="64" xfId="0" applyFont="1" applyBorder="1" applyAlignment="1">
      <alignment horizontal="center"/>
    </xf>
    <xf numFmtId="0" fontId="107" fillId="0" borderId="108" xfId="0" applyFont="1" applyBorder="1" applyAlignment="1">
      <alignment horizontal="center"/>
    </xf>
    <xf numFmtId="3" fontId="15" fillId="76" borderId="29" xfId="0" applyNumberFormat="1" applyFont="1" applyFill="1" applyBorder="1" applyAlignment="1">
      <alignment horizontal="right" wrapText="1"/>
    </xf>
    <xf numFmtId="0" fontId="15" fillId="0" borderId="33" xfId="0" applyFont="1" applyBorder="1" applyAlignment="1">
      <alignment horizontal="right" wrapText="1"/>
    </xf>
    <xf numFmtId="0" fontId="15" fillId="0" borderId="33" xfId="0" applyFont="1" applyBorder="1" applyAlignment="1"/>
    <xf numFmtId="3" fontId="15" fillId="0" borderId="57" xfId="0" applyNumberFormat="1" applyFont="1" applyBorder="1" applyAlignment="1"/>
    <xf numFmtId="0" fontId="139" fillId="0" borderId="110" xfId="0" applyFont="1" applyBorder="1" applyAlignment="1">
      <alignment horizontal="center"/>
    </xf>
    <xf numFmtId="0" fontId="0" fillId="0" borderId="111" xfId="0" applyBorder="1" applyAlignment="1">
      <alignment horizontal="center"/>
    </xf>
    <xf numFmtId="0" fontId="0" fillId="0" borderId="112" xfId="0" applyBorder="1" applyAlignment="1">
      <alignment horizontal="center"/>
    </xf>
    <xf numFmtId="0" fontId="7" fillId="76" borderId="16" xfId="0" applyFont="1" applyFill="1" applyBorder="1" applyAlignment="1">
      <alignment horizontal="center"/>
    </xf>
    <xf numFmtId="0" fontId="15" fillId="0" borderId="47" xfId="0" applyFont="1" applyBorder="1" applyAlignment="1">
      <alignment horizontal="center" wrapText="1"/>
    </xf>
    <xf numFmtId="0" fontId="0" fillId="0" borderId="68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12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47" xfId="0" applyFont="1" applyBorder="1" applyAlignment="1">
      <alignment horizontal="right"/>
    </xf>
    <xf numFmtId="0" fontId="0" fillId="0" borderId="58" xfId="0" applyBorder="1" applyAlignment="1">
      <alignment horizontal="right"/>
    </xf>
    <xf numFmtId="0" fontId="99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23" fillId="0" borderId="109" xfId="0" applyFont="1" applyBorder="1" applyAlignment="1">
      <alignment horizontal="center" vertical="center" wrapText="1"/>
    </xf>
    <xf numFmtId="0" fontId="123" fillId="0" borderId="64" xfId="0" applyFont="1" applyBorder="1" applyAlignment="1">
      <alignment horizontal="center" vertical="center" wrapText="1"/>
    </xf>
    <xf numFmtId="0" fontId="15" fillId="0" borderId="64" xfId="0" applyFont="1" applyBorder="1" applyAlignment="1"/>
    <xf numFmtId="0" fontId="0" fillId="0" borderId="108" xfId="0" applyBorder="1" applyAlignment="1"/>
    <xf numFmtId="0" fontId="15" fillId="0" borderId="47" xfId="0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0" fontId="15" fillId="0" borderId="58" xfId="0" applyFont="1" applyBorder="1" applyAlignment="1">
      <alignment horizontal="center"/>
    </xf>
    <xf numFmtId="0" fontId="128" fillId="0" borderId="55" xfId="0" applyFont="1" applyBorder="1" applyAlignment="1">
      <alignment horizontal="right" wrapText="1"/>
    </xf>
    <xf numFmtId="0" fontId="141" fillId="0" borderId="55" xfId="0" applyFont="1" applyBorder="1" applyAlignment="1">
      <alignment horizontal="right" wrapText="1"/>
    </xf>
    <xf numFmtId="0" fontId="9" fillId="78" borderId="16" xfId="0" applyFont="1" applyFill="1" applyBorder="1" applyAlignment="1">
      <alignment horizontal="center"/>
    </xf>
  </cellXfs>
  <cellStyles count="966">
    <cellStyle name=" 1" xfId="1"/>
    <cellStyle name="0.0" xfId="2"/>
    <cellStyle name="1. izcēlums" xfId="3"/>
    <cellStyle name="2. izcēlums 2" xfId="4"/>
    <cellStyle name="20% - Accent1 2" xfId="5"/>
    <cellStyle name="20% - Accent1 2 2" xfId="6"/>
    <cellStyle name="20% - Accent1 2 3" xfId="7"/>
    <cellStyle name="20% - Accent2 2" xfId="8"/>
    <cellStyle name="20% - Accent2 2 2" xfId="9"/>
    <cellStyle name="20% - Accent2 2 3" xfId="10"/>
    <cellStyle name="20% - Accent3 2" xfId="11"/>
    <cellStyle name="20% - Accent3 2 2" xfId="12"/>
    <cellStyle name="20% - Accent3 2 3" xfId="13"/>
    <cellStyle name="20% - Accent4 2" xfId="14"/>
    <cellStyle name="20% - Accent4 2 2" xfId="15"/>
    <cellStyle name="20% - Accent4 2 3" xfId="16"/>
    <cellStyle name="20% - Accent5 2" xfId="17"/>
    <cellStyle name="20% - Accent5 2 2" xfId="18"/>
    <cellStyle name="20% - Accent5 2 3" xfId="19"/>
    <cellStyle name="20% - Accent6 2" xfId="20"/>
    <cellStyle name="20% - Accent6 2 2" xfId="21"/>
    <cellStyle name="20% - Accent6 2 3" xfId="22"/>
    <cellStyle name="20% no 1. izcēluma" xfId="23"/>
    <cellStyle name="20% no 2. izcēluma" xfId="24"/>
    <cellStyle name="20% no 3. izcēluma" xfId="25"/>
    <cellStyle name="20% no 4. izcēluma" xfId="26"/>
    <cellStyle name="20% no 5. izcēluma" xfId="27"/>
    <cellStyle name="20% no 6. izcēluma" xfId="28"/>
    <cellStyle name="3. izcēlums  2" xfId="29"/>
    <cellStyle name="4. izcēlums 2" xfId="30"/>
    <cellStyle name="40% - Accent1 2" xfId="31"/>
    <cellStyle name="40% - Accent1 2 2" xfId="32"/>
    <cellStyle name="40% - Accent1 2 3" xfId="33"/>
    <cellStyle name="40% - Accent2 2" xfId="34"/>
    <cellStyle name="40% - Accent2 2 2" xfId="35"/>
    <cellStyle name="40% - Accent2 2 3" xfId="36"/>
    <cellStyle name="40% - Accent3 2" xfId="37"/>
    <cellStyle name="40% - Accent3 2 2" xfId="38"/>
    <cellStyle name="40% - Accent3 2 3" xfId="39"/>
    <cellStyle name="40% - Accent4 2" xfId="40"/>
    <cellStyle name="40% - Accent4 2 2" xfId="41"/>
    <cellStyle name="40% - Accent4 2 3" xfId="42"/>
    <cellStyle name="40% - Accent5 2" xfId="43"/>
    <cellStyle name="40% - Accent5 2 2" xfId="44"/>
    <cellStyle name="40% - Accent5 2 3" xfId="45"/>
    <cellStyle name="40% - Accent6 2" xfId="46"/>
    <cellStyle name="40% - Accent6 2 2" xfId="47"/>
    <cellStyle name="40% - Accent6 2 3" xfId="48"/>
    <cellStyle name="40% no 1. izcēluma" xfId="49"/>
    <cellStyle name="40% no 2. izcēluma" xfId="50"/>
    <cellStyle name="40% no 3. izcēluma" xfId="51"/>
    <cellStyle name="40% no 4. izcēluma" xfId="52"/>
    <cellStyle name="40% no 5. izcēluma" xfId="53"/>
    <cellStyle name="40% no 6. izcēluma" xfId="54"/>
    <cellStyle name="5. izcēlums 2" xfId="55"/>
    <cellStyle name="6. izcēlums 2" xfId="56"/>
    <cellStyle name="60% - Accent1 2" xfId="57"/>
    <cellStyle name="60% - Accent1 2 2" xfId="58"/>
    <cellStyle name="60% - Accent1 2 3" xfId="59"/>
    <cellStyle name="60% - Accent2 2" xfId="60"/>
    <cellStyle name="60% - Accent2 2 2" xfId="61"/>
    <cellStyle name="60% - Accent2 2 3" xfId="62"/>
    <cellStyle name="60% - Accent3 2" xfId="63"/>
    <cellStyle name="60% - Accent3 2 2" xfId="64"/>
    <cellStyle name="60% - Accent3 2 3" xfId="65"/>
    <cellStyle name="60% - Accent4 2" xfId="66"/>
    <cellStyle name="60% - Accent4 2 2" xfId="67"/>
    <cellStyle name="60% - Accent4 2 3" xfId="68"/>
    <cellStyle name="60% - Accent5 2" xfId="69"/>
    <cellStyle name="60% - Accent5 2 2" xfId="70"/>
    <cellStyle name="60% - Accent5 2 3" xfId="71"/>
    <cellStyle name="60% - Accent6 2" xfId="72"/>
    <cellStyle name="60% - Accent6 2 2" xfId="73"/>
    <cellStyle name="60% - Accent6 2 3" xfId="74"/>
    <cellStyle name="60% no 1. izcēluma" xfId="75"/>
    <cellStyle name="60% no 2. izcēluma" xfId="76"/>
    <cellStyle name="60% no 3. izcēluma" xfId="77"/>
    <cellStyle name="60% no 4. izcēluma" xfId="78"/>
    <cellStyle name="60% no 5. izcēluma" xfId="79"/>
    <cellStyle name="60% no 6. izcēluma" xfId="80"/>
    <cellStyle name="Accent1 - 20%" xfId="81"/>
    <cellStyle name="Accent1 - 20% 2" xfId="82"/>
    <cellStyle name="Accent1 - 40%" xfId="83"/>
    <cellStyle name="Accent1 - 40% 2" xfId="84"/>
    <cellStyle name="Accent1 - 60%" xfId="85"/>
    <cellStyle name="Accent1 - 60% 2" xfId="86"/>
    <cellStyle name="Accent1 10" xfId="87"/>
    <cellStyle name="Accent1 11" xfId="88"/>
    <cellStyle name="Accent1 12" xfId="89"/>
    <cellStyle name="Accent1 13" xfId="90"/>
    <cellStyle name="Accent1 14" xfId="91"/>
    <cellStyle name="Accent1 15" xfId="92"/>
    <cellStyle name="Accent1 16" xfId="93"/>
    <cellStyle name="Accent1 17" xfId="94"/>
    <cellStyle name="Accent1 18" xfId="95"/>
    <cellStyle name="Accent1 19" xfId="96"/>
    <cellStyle name="Accent1 2" xfId="97"/>
    <cellStyle name="Accent1 20" xfId="98"/>
    <cellStyle name="Accent1 21" xfId="99"/>
    <cellStyle name="Accent1 22" xfId="100"/>
    <cellStyle name="Accent1 23" xfId="101"/>
    <cellStyle name="Accent1 24" xfId="102"/>
    <cellStyle name="Accent1 25" xfId="103"/>
    <cellStyle name="Accent1 26" xfId="104"/>
    <cellStyle name="Accent1 27" xfId="105"/>
    <cellStyle name="Accent1 28" xfId="106"/>
    <cellStyle name="Accent1 29" xfId="107"/>
    <cellStyle name="Accent1 3" xfId="108"/>
    <cellStyle name="Accent1 30" xfId="109"/>
    <cellStyle name="Accent1 31" xfId="110"/>
    <cellStyle name="Accent1 32" xfId="111"/>
    <cellStyle name="Accent1 33" xfId="112"/>
    <cellStyle name="Accent1 34" xfId="113"/>
    <cellStyle name="Accent1 35" xfId="114"/>
    <cellStyle name="Accent1 36" xfId="115"/>
    <cellStyle name="Accent1 37" xfId="116"/>
    <cellStyle name="Accent1 38" xfId="117"/>
    <cellStyle name="Accent1 39" xfId="118"/>
    <cellStyle name="Accent1 4" xfId="119"/>
    <cellStyle name="Accent1 40" xfId="120"/>
    <cellStyle name="Accent1 41" xfId="121"/>
    <cellStyle name="Accent1 42" xfId="122"/>
    <cellStyle name="Accent1 43" xfId="123"/>
    <cellStyle name="Accent1 44" xfId="124"/>
    <cellStyle name="Accent1 45" xfId="125"/>
    <cellStyle name="Accent1 46" xfId="126"/>
    <cellStyle name="Accent1 5" xfId="127"/>
    <cellStyle name="Accent1 6" xfId="128"/>
    <cellStyle name="Accent1 7" xfId="129"/>
    <cellStyle name="Accent1 8" xfId="130"/>
    <cellStyle name="Accent1 9" xfId="131"/>
    <cellStyle name="Accent2 - 20%" xfId="132"/>
    <cellStyle name="Accent2 - 20% 2" xfId="133"/>
    <cellStyle name="Accent2 - 40%" xfId="134"/>
    <cellStyle name="Accent2 - 40% 2" xfId="135"/>
    <cellStyle name="Accent2 - 60%" xfId="136"/>
    <cellStyle name="Accent2 - 60% 2" xfId="137"/>
    <cellStyle name="Accent2 10" xfId="138"/>
    <cellStyle name="Accent2 11" xfId="139"/>
    <cellStyle name="Accent2 12" xfId="140"/>
    <cellStyle name="Accent2 13" xfId="141"/>
    <cellStyle name="Accent2 14" xfId="142"/>
    <cellStyle name="Accent2 15" xfId="143"/>
    <cellStyle name="Accent2 16" xfId="144"/>
    <cellStyle name="Accent2 17" xfId="145"/>
    <cellStyle name="Accent2 18" xfId="146"/>
    <cellStyle name="Accent2 19" xfId="147"/>
    <cellStyle name="Accent2 2" xfId="148"/>
    <cellStyle name="Accent2 20" xfId="149"/>
    <cellStyle name="Accent2 21" xfId="150"/>
    <cellStyle name="Accent2 22" xfId="151"/>
    <cellStyle name="Accent2 23" xfId="152"/>
    <cellStyle name="Accent2 24" xfId="153"/>
    <cellStyle name="Accent2 25" xfId="154"/>
    <cellStyle name="Accent2 26" xfId="155"/>
    <cellStyle name="Accent2 27" xfId="156"/>
    <cellStyle name="Accent2 28" xfId="157"/>
    <cellStyle name="Accent2 29" xfId="158"/>
    <cellStyle name="Accent2 3" xfId="159"/>
    <cellStyle name="Accent2 30" xfId="160"/>
    <cellStyle name="Accent2 31" xfId="161"/>
    <cellStyle name="Accent2 32" xfId="162"/>
    <cellStyle name="Accent2 33" xfId="163"/>
    <cellStyle name="Accent2 34" xfId="164"/>
    <cellStyle name="Accent2 35" xfId="165"/>
    <cellStyle name="Accent2 36" xfId="166"/>
    <cellStyle name="Accent2 37" xfId="167"/>
    <cellStyle name="Accent2 38" xfId="168"/>
    <cellStyle name="Accent2 39" xfId="169"/>
    <cellStyle name="Accent2 4" xfId="170"/>
    <cellStyle name="Accent2 40" xfId="171"/>
    <cellStyle name="Accent2 41" xfId="172"/>
    <cellStyle name="Accent2 42" xfId="173"/>
    <cellStyle name="Accent2 43" xfId="174"/>
    <cellStyle name="Accent2 44" xfId="175"/>
    <cellStyle name="Accent2 45" xfId="176"/>
    <cellStyle name="Accent2 46" xfId="177"/>
    <cellStyle name="Accent2 5" xfId="178"/>
    <cellStyle name="Accent2 6" xfId="179"/>
    <cellStyle name="Accent2 7" xfId="180"/>
    <cellStyle name="Accent2 8" xfId="181"/>
    <cellStyle name="Accent2 9" xfId="182"/>
    <cellStyle name="Accent3 - 20%" xfId="183"/>
    <cellStyle name="Accent3 - 20% 2" xfId="184"/>
    <cellStyle name="Accent3 - 40%" xfId="185"/>
    <cellStyle name="Accent3 - 40% 2" xfId="186"/>
    <cellStyle name="Accent3 - 60%" xfId="187"/>
    <cellStyle name="Accent3 - 60% 2" xfId="188"/>
    <cellStyle name="Accent3 10" xfId="189"/>
    <cellStyle name="Accent3 11" xfId="190"/>
    <cellStyle name="Accent3 12" xfId="191"/>
    <cellStyle name="Accent3 13" xfId="192"/>
    <cellStyle name="Accent3 14" xfId="193"/>
    <cellStyle name="Accent3 15" xfId="194"/>
    <cellStyle name="Accent3 16" xfId="195"/>
    <cellStyle name="Accent3 17" xfId="196"/>
    <cellStyle name="Accent3 18" xfId="197"/>
    <cellStyle name="Accent3 19" xfId="198"/>
    <cellStyle name="Accent3 2" xfId="199"/>
    <cellStyle name="Accent3 2 2" xfId="200"/>
    <cellStyle name="Accent3 2 3" xfId="201"/>
    <cellStyle name="Accent3 20" xfId="202"/>
    <cellStyle name="Accent3 21" xfId="203"/>
    <cellStyle name="Accent3 22" xfId="204"/>
    <cellStyle name="Accent3 23" xfId="205"/>
    <cellStyle name="Accent3 24" xfId="206"/>
    <cellStyle name="Accent3 25" xfId="207"/>
    <cellStyle name="Accent3 26" xfId="208"/>
    <cellStyle name="Accent3 27" xfId="209"/>
    <cellStyle name="Accent3 28" xfId="210"/>
    <cellStyle name="Accent3 29" xfId="211"/>
    <cellStyle name="Accent3 3" xfId="212"/>
    <cellStyle name="Accent3 30" xfId="213"/>
    <cellStyle name="Accent3 31" xfId="214"/>
    <cellStyle name="Accent3 32" xfId="215"/>
    <cellStyle name="Accent3 33" xfId="216"/>
    <cellStyle name="Accent3 34" xfId="217"/>
    <cellStyle name="Accent3 35" xfId="218"/>
    <cellStyle name="Accent3 36" xfId="219"/>
    <cellStyle name="Accent3 37" xfId="220"/>
    <cellStyle name="Accent3 38" xfId="221"/>
    <cellStyle name="Accent3 39" xfId="222"/>
    <cellStyle name="Accent3 4" xfId="223"/>
    <cellStyle name="Accent3 4 2" xfId="224"/>
    <cellStyle name="Accent3 40" xfId="225"/>
    <cellStyle name="Accent3 41" xfId="226"/>
    <cellStyle name="Accent3 42" xfId="227"/>
    <cellStyle name="Accent3 43" xfId="228"/>
    <cellStyle name="Accent3 44" xfId="229"/>
    <cellStyle name="Accent3 45" xfId="230"/>
    <cellStyle name="Accent3 46" xfId="231"/>
    <cellStyle name="Accent3 5" xfId="232"/>
    <cellStyle name="Accent3 6" xfId="233"/>
    <cellStyle name="Accent3 7" xfId="234"/>
    <cellStyle name="Accent3 8" xfId="235"/>
    <cellStyle name="Accent3 9" xfId="236"/>
    <cellStyle name="Accent4 - 20%" xfId="237"/>
    <cellStyle name="Accent4 - 20% 2" xfId="238"/>
    <cellStyle name="Accent4 - 40%" xfId="239"/>
    <cellStyle name="Accent4 - 40% 2" xfId="240"/>
    <cellStyle name="Accent4 - 60%" xfId="241"/>
    <cellStyle name="Accent4 - 60% 2" xfId="242"/>
    <cellStyle name="Accent4 10" xfId="243"/>
    <cellStyle name="Accent4 11" xfId="244"/>
    <cellStyle name="Accent4 12" xfId="245"/>
    <cellStyle name="Accent4 13" xfId="246"/>
    <cellStyle name="Accent4 14" xfId="247"/>
    <cellStyle name="Accent4 15" xfId="248"/>
    <cellStyle name="Accent4 16" xfId="249"/>
    <cellStyle name="Accent4 17" xfId="250"/>
    <cellStyle name="Accent4 18" xfId="251"/>
    <cellStyle name="Accent4 19" xfId="252"/>
    <cellStyle name="Accent4 2" xfId="253"/>
    <cellStyle name="Accent4 2 2" xfId="254"/>
    <cellStyle name="Accent4 2 3" xfId="255"/>
    <cellStyle name="Accent4 20" xfId="256"/>
    <cellStyle name="Accent4 21" xfId="257"/>
    <cellStyle name="Accent4 22" xfId="258"/>
    <cellStyle name="Accent4 23" xfId="259"/>
    <cellStyle name="Accent4 24" xfId="260"/>
    <cellStyle name="Accent4 25" xfId="261"/>
    <cellStyle name="Accent4 26" xfId="262"/>
    <cellStyle name="Accent4 27" xfId="263"/>
    <cellStyle name="Accent4 28" xfId="264"/>
    <cellStyle name="Accent4 29" xfId="265"/>
    <cellStyle name="Accent4 3" xfId="266"/>
    <cellStyle name="Accent4 30" xfId="267"/>
    <cellStyle name="Accent4 31" xfId="268"/>
    <cellStyle name="Accent4 32" xfId="269"/>
    <cellStyle name="Accent4 33" xfId="270"/>
    <cellStyle name="Accent4 34" xfId="271"/>
    <cellStyle name="Accent4 35" xfId="272"/>
    <cellStyle name="Accent4 36" xfId="273"/>
    <cellStyle name="Accent4 37" xfId="274"/>
    <cellStyle name="Accent4 38" xfId="275"/>
    <cellStyle name="Accent4 39" xfId="276"/>
    <cellStyle name="Accent4 4" xfId="277"/>
    <cellStyle name="Accent4 4 2" xfId="278"/>
    <cellStyle name="Accent4 40" xfId="279"/>
    <cellStyle name="Accent4 41" xfId="280"/>
    <cellStyle name="Accent4 42" xfId="281"/>
    <cellStyle name="Accent4 43" xfId="282"/>
    <cellStyle name="Accent4 44" xfId="283"/>
    <cellStyle name="Accent4 45" xfId="284"/>
    <cellStyle name="Accent4 46" xfId="285"/>
    <cellStyle name="Accent4 5" xfId="286"/>
    <cellStyle name="Accent4 6" xfId="287"/>
    <cellStyle name="Accent4 7" xfId="288"/>
    <cellStyle name="Accent4 8" xfId="289"/>
    <cellStyle name="Accent4 9" xfId="290"/>
    <cellStyle name="Accent5 - 20%" xfId="291"/>
    <cellStyle name="Accent5 - 20% 2" xfId="292"/>
    <cellStyle name="Accent5 - 40%" xfId="293"/>
    <cellStyle name="Accent5 - 60%" xfId="294"/>
    <cellStyle name="Accent5 - 60% 2" xfId="295"/>
    <cellStyle name="Accent5 10" xfId="296"/>
    <cellStyle name="Accent5 11" xfId="297"/>
    <cellStyle name="Accent5 12" xfId="298"/>
    <cellStyle name="Accent5 13" xfId="299"/>
    <cellStyle name="Accent5 14" xfId="300"/>
    <cellStyle name="Accent5 15" xfId="301"/>
    <cellStyle name="Accent5 16" xfId="302"/>
    <cellStyle name="Accent5 17" xfId="303"/>
    <cellStyle name="Accent5 18" xfId="304"/>
    <cellStyle name="Accent5 19" xfId="305"/>
    <cellStyle name="Accent5 2" xfId="306"/>
    <cellStyle name="Accent5 2 2" xfId="307"/>
    <cellStyle name="Accent5 2 3" xfId="308"/>
    <cellStyle name="Accent5 20" xfId="309"/>
    <cellStyle name="Accent5 21" xfId="310"/>
    <cellStyle name="Accent5 22" xfId="311"/>
    <cellStyle name="Accent5 23" xfId="312"/>
    <cellStyle name="Accent5 24" xfId="313"/>
    <cellStyle name="Accent5 25" xfId="314"/>
    <cellStyle name="Accent5 26" xfId="315"/>
    <cellStyle name="Accent5 27" xfId="316"/>
    <cellStyle name="Accent5 28" xfId="317"/>
    <cellStyle name="Accent5 29" xfId="318"/>
    <cellStyle name="Accent5 3" xfId="319"/>
    <cellStyle name="Accent5 30" xfId="320"/>
    <cellStyle name="Accent5 31" xfId="321"/>
    <cellStyle name="Accent5 32" xfId="322"/>
    <cellStyle name="Accent5 33" xfId="323"/>
    <cellStyle name="Accent5 34" xfId="324"/>
    <cellStyle name="Accent5 35" xfId="325"/>
    <cellStyle name="Accent5 36" xfId="326"/>
    <cellStyle name="Accent5 37" xfId="327"/>
    <cellStyle name="Accent5 38" xfId="328"/>
    <cellStyle name="Accent5 39" xfId="329"/>
    <cellStyle name="Accent5 4" xfId="330"/>
    <cellStyle name="Accent5 4 2" xfId="331"/>
    <cellStyle name="Accent5 40" xfId="332"/>
    <cellStyle name="Accent5 41" xfId="333"/>
    <cellStyle name="Accent5 42" xfId="334"/>
    <cellStyle name="Accent5 43" xfId="335"/>
    <cellStyle name="Accent5 44" xfId="336"/>
    <cellStyle name="Accent5 45" xfId="337"/>
    <cellStyle name="Accent5 46" xfId="338"/>
    <cellStyle name="Accent5 5" xfId="339"/>
    <cellStyle name="Accent5 6" xfId="340"/>
    <cellStyle name="Accent5 7" xfId="341"/>
    <cellStyle name="Accent5 8" xfId="342"/>
    <cellStyle name="Accent5 9" xfId="343"/>
    <cellStyle name="Accent6 - 20%" xfId="344"/>
    <cellStyle name="Accent6 - 40%" xfId="345"/>
    <cellStyle name="Accent6 - 40% 2" xfId="346"/>
    <cellStyle name="Accent6 - 60%" xfId="347"/>
    <cellStyle name="Accent6 - 60% 2" xfId="348"/>
    <cellStyle name="Accent6 10" xfId="349"/>
    <cellStyle name="Accent6 11" xfId="350"/>
    <cellStyle name="Accent6 12" xfId="351"/>
    <cellStyle name="Accent6 13" xfId="352"/>
    <cellStyle name="Accent6 14" xfId="353"/>
    <cellStyle name="Accent6 15" xfId="354"/>
    <cellStyle name="Accent6 16" xfId="355"/>
    <cellStyle name="Accent6 17" xfId="356"/>
    <cellStyle name="Accent6 18" xfId="357"/>
    <cellStyle name="Accent6 19" xfId="358"/>
    <cellStyle name="Accent6 2" xfId="359"/>
    <cellStyle name="Accent6 2 2" xfId="360"/>
    <cellStyle name="Accent6 2 3" xfId="361"/>
    <cellStyle name="Accent6 20" xfId="362"/>
    <cellStyle name="Accent6 21" xfId="363"/>
    <cellStyle name="Accent6 22" xfId="364"/>
    <cellStyle name="Accent6 23" xfId="365"/>
    <cellStyle name="Accent6 24" xfId="366"/>
    <cellStyle name="Accent6 25" xfId="367"/>
    <cellStyle name="Accent6 26" xfId="368"/>
    <cellStyle name="Accent6 27" xfId="369"/>
    <cellStyle name="Accent6 28" xfId="370"/>
    <cellStyle name="Accent6 29" xfId="371"/>
    <cellStyle name="Accent6 3" xfId="372"/>
    <cellStyle name="Accent6 30" xfId="373"/>
    <cellStyle name="Accent6 31" xfId="374"/>
    <cellStyle name="Accent6 32" xfId="375"/>
    <cellStyle name="Accent6 33" xfId="376"/>
    <cellStyle name="Accent6 34" xfId="377"/>
    <cellStyle name="Accent6 35" xfId="378"/>
    <cellStyle name="Accent6 36" xfId="379"/>
    <cellStyle name="Accent6 37" xfId="380"/>
    <cellStyle name="Accent6 38" xfId="381"/>
    <cellStyle name="Accent6 39" xfId="382"/>
    <cellStyle name="Accent6 4" xfId="383"/>
    <cellStyle name="Accent6 4 2" xfId="384"/>
    <cellStyle name="Accent6 40" xfId="385"/>
    <cellStyle name="Accent6 41" xfId="386"/>
    <cellStyle name="Accent6 42" xfId="387"/>
    <cellStyle name="Accent6 43" xfId="388"/>
    <cellStyle name="Accent6 44" xfId="389"/>
    <cellStyle name="Accent6 45" xfId="390"/>
    <cellStyle name="Accent6 46" xfId="391"/>
    <cellStyle name="Accent6 5" xfId="392"/>
    <cellStyle name="Accent6 6" xfId="393"/>
    <cellStyle name="Accent6 7" xfId="394"/>
    <cellStyle name="Accent6 8" xfId="395"/>
    <cellStyle name="Accent6 9" xfId="396"/>
    <cellStyle name="Aprēķināšana 2" xfId="397"/>
    <cellStyle name="Bad 2" xfId="398"/>
    <cellStyle name="Bad 2 2" xfId="399"/>
    <cellStyle name="Bad 2 3" xfId="400"/>
    <cellStyle name="Bad 3" xfId="401"/>
    <cellStyle name="Brīdinājuma teksts 2" xfId="402"/>
    <cellStyle name="Calculation 2" xfId="403"/>
    <cellStyle name="Calculation 2 2" xfId="404"/>
    <cellStyle name="Calculation 2 3" xfId="405"/>
    <cellStyle name="Calculation 2 4" xfId="406"/>
    <cellStyle name="Calculation 3" xfId="407"/>
    <cellStyle name="Check Cell 2" xfId="408"/>
    <cellStyle name="Check Cell 2 2" xfId="409"/>
    <cellStyle name="Check Cell 2 3" xfId="410"/>
    <cellStyle name="Check Cell 3" xfId="411"/>
    <cellStyle name="Comma 2" xfId="412"/>
    <cellStyle name="Comma 2 2" xfId="413"/>
    <cellStyle name="Datumi" xfId="414"/>
    <cellStyle name="Emphasis 1" xfId="415"/>
    <cellStyle name="Emphasis 1 2" xfId="416"/>
    <cellStyle name="Emphasis 2" xfId="417"/>
    <cellStyle name="Emphasis 2 2" xfId="418"/>
    <cellStyle name="Emphasis 3" xfId="419"/>
    <cellStyle name="exo" xfId="420"/>
    <cellStyle name="exo 2" xfId="421"/>
    <cellStyle name="exo 3" xfId="422"/>
    <cellStyle name="Explanatory Text 2" xfId="423"/>
    <cellStyle name="Explanatory Text 2 2" xfId="424"/>
    <cellStyle name="Explanatory Text 2 3" xfId="425"/>
    <cellStyle name="Good 2" xfId="426"/>
    <cellStyle name="Good 2 2" xfId="427"/>
    <cellStyle name="Good 2 3" xfId="428"/>
    <cellStyle name="Good 3" xfId="429"/>
    <cellStyle name="Heading 1 2" xfId="430"/>
    <cellStyle name="Heading 2 2" xfId="431"/>
    <cellStyle name="Heading 2 2 2" xfId="432"/>
    <cellStyle name="Heading 2 2 3" xfId="433"/>
    <cellStyle name="Heading 2 3" xfId="434"/>
    <cellStyle name="Heading 3 2" xfId="435"/>
    <cellStyle name="Heading 3 2 2" xfId="436"/>
    <cellStyle name="Heading 3 2 2 2" xfId="437"/>
    <cellStyle name="Heading 3 2 3" xfId="438"/>
    <cellStyle name="Heading 3 2 4" xfId="439"/>
    <cellStyle name="Heading 3 3" xfId="440"/>
    <cellStyle name="Heading 3 3 2" xfId="441"/>
    <cellStyle name="Heading 4 2" xfId="442"/>
    <cellStyle name="Hyperlink 2" xfId="443"/>
    <cellStyle name="Hyperlink 3" xfId="444"/>
    <cellStyle name="Ievade 2" xfId="445"/>
    <cellStyle name="Input 2" xfId="446"/>
    <cellStyle name="Input 2 2" xfId="447"/>
    <cellStyle name="Input 2 3" xfId="448"/>
    <cellStyle name="Input 2 4" xfId="449"/>
    <cellStyle name="Input 3" xfId="450"/>
    <cellStyle name="Izvade 2" xfId="451"/>
    <cellStyle name="Koefic." xfId="452"/>
    <cellStyle name="Koefic. 2" xfId="453"/>
    <cellStyle name="Koefic. 3" xfId="454"/>
    <cellStyle name="Komats 2" xfId="455"/>
    <cellStyle name="Kopsumma 2" xfId="456"/>
    <cellStyle name="Labs 2" xfId="457"/>
    <cellStyle name="Linked Cell 2" xfId="458"/>
    <cellStyle name="Linked Cell 2 2" xfId="459"/>
    <cellStyle name="Linked Cell 2 3" xfId="460"/>
    <cellStyle name="Linked Cell 3" xfId="461"/>
    <cellStyle name="Neitrāls 2" xfId="462"/>
    <cellStyle name="Neutral 2" xfId="463"/>
    <cellStyle name="Neutral 2 2" xfId="464"/>
    <cellStyle name="Neutral 2 3" xfId="465"/>
    <cellStyle name="Neutral 3" xfId="466"/>
    <cellStyle name="Normal 10" xfId="467"/>
    <cellStyle name="Normal 10 2" xfId="468"/>
    <cellStyle name="Normal 10 2 2" xfId="469"/>
    <cellStyle name="Normal 10 3" xfId="470"/>
    <cellStyle name="Normal 10 4" xfId="471"/>
    <cellStyle name="Normal 11" xfId="472"/>
    <cellStyle name="Normal 11 2" xfId="473"/>
    <cellStyle name="Normal 11 2 2" xfId="474"/>
    <cellStyle name="Normal 11 3" xfId="475"/>
    <cellStyle name="Normal 12" xfId="476"/>
    <cellStyle name="Normal 12 2" xfId="477"/>
    <cellStyle name="Normal 12 2 2" xfId="478"/>
    <cellStyle name="Normal 12 3" xfId="479"/>
    <cellStyle name="Normal 13" xfId="480"/>
    <cellStyle name="Normal 13 2" xfId="481"/>
    <cellStyle name="Normal 13 2 2" xfId="482"/>
    <cellStyle name="Normal 13 3" xfId="483"/>
    <cellStyle name="Normal 14" xfId="484"/>
    <cellStyle name="Normal 14 2" xfId="485"/>
    <cellStyle name="Normal 14 2 2" xfId="486"/>
    <cellStyle name="Normal 14 3" xfId="487"/>
    <cellStyle name="Normal 15" xfId="488"/>
    <cellStyle name="Normal 15 2" xfId="489"/>
    <cellStyle name="Normal 15 2 2" xfId="490"/>
    <cellStyle name="Normal 15 3" xfId="491"/>
    <cellStyle name="Normal 16" xfId="492"/>
    <cellStyle name="Normal 16 2" xfId="493"/>
    <cellStyle name="Normal 16 2 2" xfId="494"/>
    <cellStyle name="Normal 16 3" xfId="495"/>
    <cellStyle name="Normal 17" xfId="496"/>
    <cellStyle name="Normal 17 2" xfId="497"/>
    <cellStyle name="Normal 17 3" xfId="498"/>
    <cellStyle name="Normal 18" xfId="499"/>
    <cellStyle name="Normal 18 2" xfId="500"/>
    <cellStyle name="Normal 19" xfId="501"/>
    <cellStyle name="Normal 19 2" xfId="502"/>
    <cellStyle name="Normal 19 3" xfId="503"/>
    <cellStyle name="Normal 2" xfId="504"/>
    <cellStyle name="Normal 2 2" xfId="505"/>
    <cellStyle name="Normal 2 2 2" xfId="506"/>
    <cellStyle name="Normal 2 2 3" xfId="507"/>
    <cellStyle name="Normal 2 3" xfId="508"/>
    <cellStyle name="Normal 2 3 2" xfId="509"/>
    <cellStyle name="Normal 2 4" xfId="510"/>
    <cellStyle name="Normal 2 5" xfId="511"/>
    <cellStyle name="Normal 20" xfId="512"/>
    <cellStyle name="Normal 20 2" xfId="513"/>
    <cellStyle name="Normal 20 2 2" xfId="514"/>
    <cellStyle name="Normal 20 3" xfId="515"/>
    <cellStyle name="Normal 21" xfId="516"/>
    <cellStyle name="Normal 21 2" xfId="517"/>
    <cellStyle name="Normal 21 2 2" xfId="518"/>
    <cellStyle name="Normal 21 3" xfId="519"/>
    <cellStyle name="Normal 22" xfId="520"/>
    <cellStyle name="Normal 22 2" xfId="521"/>
    <cellStyle name="Normal 23" xfId="522"/>
    <cellStyle name="Normal 23 2" xfId="523"/>
    <cellStyle name="Normal 24" xfId="524"/>
    <cellStyle name="Normal 25" xfId="525"/>
    <cellStyle name="Normal 26" xfId="526"/>
    <cellStyle name="Normal 27" xfId="527"/>
    <cellStyle name="Normal 28" xfId="528"/>
    <cellStyle name="Normal 28 3" xfId="529"/>
    <cellStyle name="Normal 29" xfId="530"/>
    <cellStyle name="Normal 3" xfId="531"/>
    <cellStyle name="Normal 3 2" xfId="532"/>
    <cellStyle name="Normal 3 2 2" xfId="533"/>
    <cellStyle name="Normal 3 3" xfId="534"/>
    <cellStyle name="Normal 3 3 2" xfId="535"/>
    <cellStyle name="Normal 3 4" xfId="536"/>
    <cellStyle name="Normal 3 4 2" xfId="537"/>
    <cellStyle name="Normal 3 5" xfId="538"/>
    <cellStyle name="Normal 3 6" xfId="539"/>
    <cellStyle name="Normal 3 7" xfId="540"/>
    <cellStyle name="Normal 30" xfId="541"/>
    <cellStyle name="Normal 31" xfId="542"/>
    <cellStyle name="Normal 32" xfId="543"/>
    <cellStyle name="Normal 33" xfId="544"/>
    <cellStyle name="Normal 34" xfId="545"/>
    <cellStyle name="Normal 34 2" xfId="546"/>
    <cellStyle name="Normal 4" xfId="547"/>
    <cellStyle name="Normal 5" xfId="548"/>
    <cellStyle name="Normal 5 2" xfId="549"/>
    <cellStyle name="Normal 5 2 2" xfId="550"/>
    <cellStyle name="Normal 5 2 3" xfId="551"/>
    <cellStyle name="Normal 5 3" xfId="552"/>
    <cellStyle name="Normal 5 3 2" xfId="553"/>
    <cellStyle name="Normal 5 3 3" xfId="554"/>
    <cellStyle name="Normal 6" xfId="555"/>
    <cellStyle name="Normal 6 2" xfId="556"/>
    <cellStyle name="Normal 7" xfId="557"/>
    <cellStyle name="Normal 7 2" xfId="558"/>
    <cellStyle name="Normal 7 3" xfId="559"/>
    <cellStyle name="Normal 7 3 2" xfId="560"/>
    <cellStyle name="Normal 8" xfId="561"/>
    <cellStyle name="Normal 8 2" xfId="562"/>
    <cellStyle name="Normal 8 2 2" xfId="563"/>
    <cellStyle name="Normal 8 3" xfId="564"/>
    <cellStyle name="Normal 8 4" xfId="565"/>
    <cellStyle name="Normal 9" xfId="566"/>
    <cellStyle name="Normal 9 2" xfId="567"/>
    <cellStyle name="Normal 9 2 2" xfId="568"/>
    <cellStyle name="Normal 9 3" xfId="569"/>
    <cellStyle name="Normal 9 4" xfId="570"/>
    <cellStyle name="Normal_96_97pr_23aug" xfId="571"/>
    <cellStyle name="Nosaukums 2" xfId="572"/>
    <cellStyle name="Note 2" xfId="573"/>
    <cellStyle name="Note 2 2" xfId="574"/>
    <cellStyle name="Note 2 2 2" xfId="575"/>
    <cellStyle name="Note 2 3" xfId="576"/>
    <cellStyle name="Note 2 4" xfId="577"/>
    <cellStyle name="Note 3" xfId="578"/>
    <cellStyle name="Note 4" xfId="579"/>
    <cellStyle name="Note 5" xfId="580"/>
    <cellStyle name="Note 6" xfId="581"/>
    <cellStyle name="Output 2" xfId="582"/>
    <cellStyle name="Output 2 2" xfId="583"/>
    <cellStyle name="Output 2 3" xfId="584"/>
    <cellStyle name="Output 3" xfId="585"/>
    <cellStyle name="Parastais 13" xfId="586"/>
    <cellStyle name="Parastais 2" xfId="587"/>
    <cellStyle name="Parastais 2 2" xfId="588"/>
    <cellStyle name="Parastais 2 3" xfId="589"/>
    <cellStyle name="Parastais 2_FMRik_260209_marts_sad1II.variants" xfId="590"/>
    <cellStyle name="Parastais 3" xfId="591"/>
    <cellStyle name="Parastais 3 2" xfId="592"/>
    <cellStyle name="Parastais 4" xfId="593"/>
    <cellStyle name="Parastais 5" xfId="594"/>
    <cellStyle name="Parastais 6" xfId="595"/>
    <cellStyle name="Parastais_arvalstu_ienemumi_12_05_2005" xfId="596"/>
    <cellStyle name="Parasts" xfId="0" builtinId="0"/>
    <cellStyle name="Parasts 2" xfId="597"/>
    <cellStyle name="Parasts 2 2" xfId="598"/>
    <cellStyle name="Parasts 3" xfId="599"/>
    <cellStyle name="Parasts 3 2" xfId="600"/>
    <cellStyle name="Parasts 3 3" xfId="601"/>
    <cellStyle name="Parasts 4" xfId="602"/>
    <cellStyle name="Parasts 5" xfId="603"/>
    <cellStyle name="Paskaidrojošs teksts 2" xfId="604"/>
    <cellStyle name="Pārbaudes šūna 2" xfId="605"/>
    <cellStyle name="Percent 2" xfId="606"/>
    <cellStyle name="Percent 2 2" xfId="607"/>
    <cellStyle name="Percent 3" xfId="608"/>
    <cellStyle name="Percent 3 2" xfId="609"/>
    <cellStyle name="Percent 4" xfId="610"/>
    <cellStyle name="Pie??m." xfId="611"/>
    <cellStyle name="Pie??m. 2" xfId="612"/>
    <cellStyle name="Pie??m. 3" xfId="613"/>
    <cellStyle name="Pie?æm." xfId="614"/>
    <cellStyle name="Pieņęm." xfId="615"/>
    <cellStyle name="Pieņēm." xfId="616"/>
    <cellStyle name="Piezīme 2" xfId="617"/>
    <cellStyle name="Procenti 2" xfId="618"/>
    <cellStyle name="Saistītā šūna" xfId="619"/>
    <cellStyle name="SAPBEXaggData" xfId="620"/>
    <cellStyle name="SAPBEXaggData 2" xfId="621"/>
    <cellStyle name="SAPBEXaggData 2 2" xfId="622"/>
    <cellStyle name="SAPBEXaggData 2 3" xfId="623"/>
    <cellStyle name="SAPBEXaggData 2 4" xfId="624"/>
    <cellStyle name="SAPBEXaggData 3" xfId="625"/>
    <cellStyle name="SAPBEXaggData 4" xfId="626"/>
    <cellStyle name="SAPBEXaggData 5" xfId="627"/>
    <cellStyle name="SAPBEXaggDataEmph" xfId="628"/>
    <cellStyle name="SAPBEXaggDataEmph 2" xfId="629"/>
    <cellStyle name="SAPBEXaggDataEmph 2 2" xfId="630"/>
    <cellStyle name="SAPBEXaggDataEmph 2 3" xfId="631"/>
    <cellStyle name="SAPBEXaggDataEmph 2 4" xfId="632"/>
    <cellStyle name="SAPBEXaggDataEmph 3" xfId="633"/>
    <cellStyle name="SAPBEXaggDataEmph 4" xfId="634"/>
    <cellStyle name="SAPBEXaggItem" xfId="635"/>
    <cellStyle name="SAPBEXaggItem 2" xfId="636"/>
    <cellStyle name="SAPBEXaggItem 2 2" xfId="637"/>
    <cellStyle name="SAPBEXaggItem 2 3" xfId="638"/>
    <cellStyle name="SAPBEXaggItem 2 4" xfId="639"/>
    <cellStyle name="SAPBEXaggItem 3" xfId="640"/>
    <cellStyle name="SAPBEXaggItem 4" xfId="641"/>
    <cellStyle name="SAPBEXaggItem 5" xfId="642"/>
    <cellStyle name="SAPBEXaggItem 6" xfId="643"/>
    <cellStyle name="SAPBEXaggItemX" xfId="644"/>
    <cellStyle name="SAPBEXaggItemX 2" xfId="645"/>
    <cellStyle name="SAPBEXaggItemX 2 2" xfId="646"/>
    <cellStyle name="SAPBEXaggItemX 2 3" xfId="647"/>
    <cellStyle name="SAPBEXaggItemX 2 4" xfId="648"/>
    <cellStyle name="SAPBEXaggItemX 3" xfId="649"/>
    <cellStyle name="SAPBEXaggItemX 4" xfId="650"/>
    <cellStyle name="SAPBEXchaText" xfId="651"/>
    <cellStyle name="SAPBEXchaText 2" xfId="652"/>
    <cellStyle name="SAPBEXchaText 2 2" xfId="653"/>
    <cellStyle name="SAPBEXchaText 2 3" xfId="654"/>
    <cellStyle name="SAPBEXchaText 3" xfId="655"/>
    <cellStyle name="SAPBEXchaText 3 2" xfId="656"/>
    <cellStyle name="SAPBEXchaText 4" xfId="657"/>
    <cellStyle name="SAPBEXchaText 5" xfId="658"/>
    <cellStyle name="SAPBEXchaText 6" xfId="659"/>
    <cellStyle name="SAPBEXchaText 7" xfId="660"/>
    <cellStyle name="SAPBEXexcBad7" xfId="661"/>
    <cellStyle name="SAPBEXexcBad7 2" xfId="662"/>
    <cellStyle name="SAPBEXexcBad7 2 2" xfId="663"/>
    <cellStyle name="SAPBEXexcBad7 2 3" xfId="664"/>
    <cellStyle name="SAPBEXexcBad7 2 4" xfId="665"/>
    <cellStyle name="SAPBEXexcBad7 3" xfId="666"/>
    <cellStyle name="SAPBEXexcBad8" xfId="667"/>
    <cellStyle name="SAPBEXexcBad8 2" xfId="668"/>
    <cellStyle name="SAPBEXexcBad8 2 2" xfId="669"/>
    <cellStyle name="SAPBEXexcBad8 2 3" xfId="670"/>
    <cellStyle name="SAPBEXexcBad8 2 4" xfId="671"/>
    <cellStyle name="SAPBEXexcBad8 3" xfId="672"/>
    <cellStyle name="SAPBEXexcBad9" xfId="673"/>
    <cellStyle name="SAPBEXexcBad9 2" xfId="674"/>
    <cellStyle name="SAPBEXexcBad9 2 2" xfId="675"/>
    <cellStyle name="SAPBEXexcBad9 2 3" xfId="676"/>
    <cellStyle name="SAPBEXexcBad9 2 4" xfId="677"/>
    <cellStyle name="SAPBEXexcBad9 3" xfId="678"/>
    <cellStyle name="SAPBEXexcCritical4" xfId="679"/>
    <cellStyle name="SAPBEXexcCritical4 2" xfId="680"/>
    <cellStyle name="SAPBEXexcCritical4 2 2" xfId="681"/>
    <cellStyle name="SAPBEXexcCritical4 2 3" xfId="682"/>
    <cellStyle name="SAPBEXexcCritical4 2 4" xfId="683"/>
    <cellStyle name="SAPBEXexcCritical4 3" xfId="684"/>
    <cellStyle name="SAPBEXexcCritical5" xfId="685"/>
    <cellStyle name="SAPBEXexcCritical5 2" xfId="686"/>
    <cellStyle name="SAPBEXexcCritical5 2 2" xfId="687"/>
    <cellStyle name="SAPBEXexcCritical5 2 3" xfId="688"/>
    <cellStyle name="SAPBEXexcCritical5 2 4" xfId="689"/>
    <cellStyle name="SAPBEXexcCritical5 3" xfId="690"/>
    <cellStyle name="SAPBEXexcCritical6" xfId="691"/>
    <cellStyle name="SAPBEXexcCritical6 2" xfId="692"/>
    <cellStyle name="SAPBEXexcCritical6 2 2" xfId="693"/>
    <cellStyle name="SAPBEXexcCritical6 2 3" xfId="694"/>
    <cellStyle name="SAPBEXexcCritical6 2 4" xfId="695"/>
    <cellStyle name="SAPBEXexcCritical6 3" xfId="696"/>
    <cellStyle name="SAPBEXexcGood1" xfId="697"/>
    <cellStyle name="SAPBEXexcGood1 2" xfId="698"/>
    <cellStyle name="SAPBEXexcGood1 2 2" xfId="699"/>
    <cellStyle name="SAPBEXexcGood1 2 3" xfId="700"/>
    <cellStyle name="SAPBEXexcGood1 2 4" xfId="701"/>
    <cellStyle name="SAPBEXexcGood1 3" xfId="702"/>
    <cellStyle name="SAPBEXexcGood2" xfId="703"/>
    <cellStyle name="SAPBEXexcGood2 2" xfId="704"/>
    <cellStyle name="SAPBEXexcGood2 2 2" xfId="705"/>
    <cellStyle name="SAPBEXexcGood2 2 3" xfId="706"/>
    <cellStyle name="SAPBEXexcGood2 2 4" xfId="707"/>
    <cellStyle name="SAPBEXexcGood2 3" xfId="708"/>
    <cellStyle name="SAPBEXexcGood3" xfId="709"/>
    <cellStyle name="SAPBEXexcGood3 2" xfId="710"/>
    <cellStyle name="SAPBEXexcGood3 2 2" xfId="711"/>
    <cellStyle name="SAPBEXexcGood3 2 3" xfId="712"/>
    <cellStyle name="SAPBEXexcGood3 2 4" xfId="713"/>
    <cellStyle name="SAPBEXexcGood3 3" xfId="714"/>
    <cellStyle name="SAPBEXfilterDrill" xfId="715"/>
    <cellStyle name="SAPBEXfilterDrill 2" xfId="716"/>
    <cellStyle name="SAPBEXfilterDrill 2 2" xfId="717"/>
    <cellStyle name="SAPBEXfilterDrill 2 3" xfId="718"/>
    <cellStyle name="SAPBEXfilterDrill 3" xfId="719"/>
    <cellStyle name="SAPBEXfilterItem" xfId="720"/>
    <cellStyle name="SAPBEXfilterItem 2" xfId="721"/>
    <cellStyle name="SAPBEXfilterItem 2 2" xfId="722"/>
    <cellStyle name="SAPBEXfilterItem 2 3" xfId="723"/>
    <cellStyle name="SAPBEXfilterItem 3" xfId="724"/>
    <cellStyle name="SAPBEXfilterItem 4" xfId="725"/>
    <cellStyle name="SAPBEXfilterItem 5" xfId="726"/>
    <cellStyle name="SAPBEXfilterText" xfId="727"/>
    <cellStyle name="SAPBEXfilterText 2" xfId="728"/>
    <cellStyle name="SAPBEXfilterText 2 2" xfId="729"/>
    <cellStyle name="SAPBEXfilterText 2 3" xfId="730"/>
    <cellStyle name="SAPBEXfilterText 3" xfId="731"/>
    <cellStyle name="SAPBEXfilterText 4" xfId="732"/>
    <cellStyle name="SAPBEXfilterText 5" xfId="733"/>
    <cellStyle name="SAPBEXfilterText 6" xfId="734"/>
    <cellStyle name="SAPBEXfilterText 7" xfId="735"/>
    <cellStyle name="SAPBEXfilterText 8" xfId="736"/>
    <cellStyle name="SAPBEXformats" xfId="737"/>
    <cellStyle name="SAPBEXformats 2" xfId="738"/>
    <cellStyle name="SAPBEXformats 2 2" xfId="739"/>
    <cellStyle name="SAPBEXformats 2 3" xfId="740"/>
    <cellStyle name="SAPBEXformats 2 4" xfId="741"/>
    <cellStyle name="SAPBEXformats 3" xfId="742"/>
    <cellStyle name="SAPBEXheaderItem" xfId="743"/>
    <cellStyle name="SAPBEXheaderItem 2" xfId="744"/>
    <cellStyle name="SAPBEXheaderItem 2 2" xfId="745"/>
    <cellStyle name="SAPBEXheaderItem 2 3" xfId="746"/>
    <cellStyle name="SAPBEXheaderItem 3" xfId="747"/>
    <cellStyle name="SAPBEXheaderItem 4" xfId="748"/>
    <cellStyle name="SAPBEXheaderItem 5" xfId="749"/>
    <cellStyle name="SAPBEXheaderItem 6" xfId="750"/>
    <cellStyle name="SAPBEXheaderItem 7" xfId="751"/>
    <cellStyle name="SAPBEXheaderText" xfId="752"/>
    <cellStyle name="SAPBEXheaderText 2" xfId="753"/>
    <cellStyle name="SAPBEXheaderText 2 2" xfId="754"/>
    <cellStyle name="SAPBEXheaderText 2 3" xfId="755"/>
    <cellStyle name="SAPBEXheaderText 3" xfId="756"/>
    <cellStyle name="SAPBEXheaderText 4" xfId="757"/>
    <cellStyle name="SAPBEXheaderText 5" xfId="758"/>
    <cellStyle name="SAPBEXheaderText 6" xfId="759"/>
    <cellStyle name="SAPBEXheaderText 7" xfId="760"/>
    <cellStyle name="SAPBEXheaderText 8" xfId="761"/>
    <cellStyle name="SAPBEXHLevel0" xfId="762"/>
    <cellStyle name="SAPBEXHLevel0 2" xfId="763"/>
    <cellStyle name="SAPBEXHLevel0 2 2" xfId="764"/>
    <cellStyle name="SAPBEXHLevel0 2 2 2" xfId="765"/>
    <cellStyle name="SAPBEXHLevel0 2 3" xfId="766"/>
    <cellStyle name="SAPBEXHLevel0 3" xfId="767"/>
    <cellStyle name="SAPBEXHLevel0 3 2" xfId="768"/>
    <cellStyle name="SAPBEXHLevel0 4" xfId="769"/>
    <cellStyle name="SAPBEXHLevel0 5" xfId="770"/>
    <cellStyle name="SAPBEXHLevel0X" xfId="771"/>
    <cellStyle name="SAPBEXHLevel0X 2" xfId="772"/>
    <cellStyle name="SAPBEXHLevel0X 2 2" xfId="773"/>
    <cellStyle name="SAPBEXHLevel0X 2 2 2" xfId="774"/>
    <cellStyle name="SAPBEXHLevel0X 2 3" xfId="775"/>
    <cellStyle name="SAPBEXHLevel0X 2 4" xfId="776"/>
    <cellStyle name="SAPBEXHLevel0X 3" xfId="777"/>
    <cellStyle name="SAPBEXHLevel0X 4" xfId="778"/>
    <cellStyle name="SAPBEXHLevel0X 5" xfId="779"/>
    <cellStyle name="SAPBEXHLevel0X 6" xfId="780"/>
    <cellStyle name="SAPBEXHLevel0X 7" xfId="781"/>
    <cellStyle name="SAPBEXHLevel0X 8" xfId="782"/>
    <cellStyle name="SAPBEXHLevel1" xfId="783"/>
    <cellStyle name="SAPBEXHLevel1 2" xfId="784"/>
    <cellStyle name="SAPBEXHLevel1 2 2" xfId="785"/>
    <cellStyle name="SAPBEXHLevel1 2 2 2" xfId="786"/>
    <cellStyle name="SAPBEXHLevel1 3" xfId="787"/>
    <cellStyle name="SAPBEXHLevel1 3 2" xfId="788"/>
    <cellStyle name="SAPBEXHLevel1 3 3" xfId="789"/>
    <cellStyle name="SAPBEXHLevel1 4" xfId="790"/>
    <cellStyle name="SAPBEXHLevel1 5" xfId="791"/>
    <cellStyle name="SAPBEXHLevel1X" xfId="792"/>
    <cellStyle name="SAPBEXHLevel1X 2" xfId="793"/>
    <cellStyle name="SAPBEXHLevel1X 2 2" xfId="794"/>
    <cellStyle name="SAPBEXHLevel1X 2 2 2" xfId="795"/>
    <cellStyle name="SAPBEXHLevel1X 2 3" xfId="796"/>
    <cellStyle name="SAPBEXHLevel1X 2 4" xfId="797"/>
    <cellStyle name="SAPBEXHLevel1X 3" xfId="798"/>
    <cellStyle name="SAPBEXHLevel1X 4" xfId="799"/>
    <cellStyle name="SAPBEXHLevel1X 5" xfId="800"/>
    <cellStyle name="SAPBEXHLevel1X 6" xfId="801"/>
    <cellStyle name="SAPBEXHLevel1X 7" xfId="802"/>
    <cellStyle name="SAPBEXHLevel1X 8" xfId="803"/>
    <cellStyle name="SAPBEXHLevel2" xfId="804"/>
    <cellStyle name="SAPBEXHLevel2 2" xfId="805"/>
    <cellStyle name="SAPBEXHLevel2 2 2" xfId="806"/>
    <cellStyle name="SAPBEXHLevel2 2 2 2" xfId="807"/>
    <cellStyle name="SAPBEXHLevel2 3" xfId="808"/>
    <cellStyle name="SAPBEXHLevel2 3 2" xfId="809"/>
    <cellStyle name="SAPBEXHLevel2 3 3" xfId="810"/>
    <cellStyle name="SAPBEXHLevel2 4" xfId="811"/>
    <cellStyle name="SAPBEXHLevel2 5" xfId="812"/>
    <cellStyle name="SAPBEXHLevel2X" xfId="813"/>
    <cellStyle name="SAPBEXHLevel2X 2" xfId="814"/>
    <cellStyle name="SAPBEXHLevel2X 2 2" xfId="815"/>
    <cellStyle name="SAPBEXHLevel2X 2 2 2" xfId="816"/>
    <cellStyle name="SAPBEXHLevel2X 2 3" xfId="817"/>
    <cellStyle name="SAPBEXHLevel2X 2 4" xfId="818"/>
    <cellStyle name="SAPBEXHLevel2X 3" xfId="819"/>
    <cellStyle name="SAPBEXHLevel2X 4" xfId="820"/>
    <cellStyle name="SAPBEXHLevel2X 5" xfId="821"/>
    <cellStyle name="SAPBEXHLevel2X 6" xfId="822"/>
    <cellStyle name="SAPBEXHLevel2X 7" xfId="823"/>
    <cellStyle name="SAPBEXHLevel2X 8" xfId="824"/>
    <cellStyle name="SAPBEXHLevel3" xfId="825"/>
    <cellStyle name="SAPBEXHLevel3 2" xfId="826"/>
    <cellStyle name="SAPBEXHLevel3 2 2" xfId="827"/>
    <cellStyle name="SAPBEXHLevel3 2 2 2" xfId="828"/>
    <cellStyle name="SAPBEXHLevel3 2 3" xfId="829"/>
    <cellStyle name="SAPBEXHLevel3 3" xfId="830"/>
    <cellStyle name="SAPBEXHLevel3 3 2" xfId="831"/>
    <cellStyle name="SAPBEXHLevel3 4" xfId="832"/>
    <cellStyle name="SAPBEXHLevel3 4 2" xfId="833"/>
    <cellStyle name="SAPBEXHLevel3 5" xfId="834"/>
    <cellStyle name="SAPBEXHLevel3 6" xfId="835"/>
    <cellStyle name="SAPBEXHLevel3X" xfId="836"/>
    <cellStyle name="SAPBEXHLevel3X 2" xfId="837"/>
    <cellStyle name="SAPBEXHLevel3X 2 2" xfId="838"/>
    <cellStyle name="SAPBEXHLevel3X 2 2 2" xfId="839"/>
    <cellStyle name="SAPBEXHLevel3X 2 3" xfId="840"/>
    <cellStyle name="SAPBEXHLevel3X 2 4" xfId="841"/>
    <cellStyle name="SAPBEXHLevel3X 3" xfId="842"/>
    <cellStyle name="SAPBEXHLevel3X 4" xfId="843"/>
    <cellStyle name="SAPBEXHLevel3X 5" xfId="844"/>
    <cellStyle name="SAPBEXHLevel3X 6" xfId="845"/>
    <cellStyle name="SAPBEXHLevel3X 7" xfId="846"/>
    <cellStyle name="SAPBEXHLevel3X 8" xfId="847"/>
    <cellStyle name="SAPBEXinputData" xfId="848"/>
    <cellStyle name="SAPBEXinputData 2" xfId="849"/>
    <cellStyle name="SAPBEXinputData 2 2" xfId="850"/>
    <cellStyle name="SAPBEXinputData 2 3" xfId="851"/>
    <cellStyle name="SAPBEXinputData 3" xfId="852"/>
    <cellStyle name="SAPBEXinputData 4" xfId="853"/>
    <cellStyle name="SAPBEXinputData 5" xfId="854"/>
    <cellStyle name="SAPBEXinputData 6" xfId="855"/>
    <cellStyle name="SAPBEXinputData 7" xfId="856"/>
    <cellStyle name="SAPBEXinputData 8" xfId="857"/>
    <cellStyle name="SAPBEXItemHeader" xfId="858"/>
    <cellStyle name="SAPBEXresData" xfId="859"/>
    <cellStyle name="SAPBEXresData 2" xfId="860"/>
    <cellStyle name="SAPBEXresData 2 2" xfId="861"/>
    <cellStyle name="SAPBEXresData 2 3" xfId="862"/>
    <cellStyle name="SAPBEXresData 2 4" xfId="863"/>
    <cellStyle name="SAPBEXresData 3" xfId="864"/>
    <cellStyle name="SAPBEXresData 4" xfId="865"/>
    <cellStyle name="SAPBEXresDataEmph" xfId="866"/>
    <cellStyle name="SAPBEXresDataEmph 2" xfId="867"/>
    <cellStyle name="SAPBEXresDataEmph 2 2" xfId="868"/>
    <cellStyle name="SAPBEXresDataEmph 2 3" xfId="869"/>
    <cellStyle name="SAPBEXresDataEmph 2 4" xfId="870"/>
    <cellStyle name="SAPBEXresDataEmph 3" xfId="871"/>
    <cellStyle name="SAPBEXresDataEmph 4" xfId="872"/>
    <cellStyle name="SAPBEXresItem" xfId="873"/>
    <cellStyle name="SAPBEXresItem 2" xfId="874"/>
    <cellStyle name="SAPBEXresItem 2 2" xfId="875"/>
    <cellStyle name="SAPBEXresItem 2 3" xfId="876"/>
    <cellStyle name="SAPBEXresItem 2 4" xfId="877"/>
    <cellStyle name="SAPBEXresItem 3" xfId="878"/>
    <cellStyle name="SAPBEXresItem 4" xfId="879"/>
    <cellStyle name="SAPBEXresItemX" xfId="880"/>
    <cellStyle name="SAPBEXresItemX 2" xfId="881"/>
    <cellStyle name="SAPBEXresItemX 2 2" xfId="882"/>
    <cellStyle name="SAPBEXresItemX 2 3" xfId="883"/>
    <cellStyle name="SAPBEXresItemX 2 4" xfId="884"/>
    <cellStyle name="SAPBEXresItemX 3" xfId="885"/>
    <cellStyle name="SAPBEXresItemX 4" xfId="886"/>
    <cellStyle name="SAPBEXstdData" xfId="887"/>
    <cellStyle name="SAPBEXstdData 2" xfId="888"/>
    <cellStyle name="SAPBEXstdData 2 2" xfId="889"/>
    <cellStyle name="SAPBEXstdData 2 2 2" xfId="890"/>
    <cellStyle name="SAPBEXstdData 2 3" xfId="891"/>
    <cellStyle name="SAPBEXstdData 3" xfId="892"/>
    <cellStyle name="SAPBEXstdData 4" xfId="893"/>
    <cellStyle name="SAPBEXstdData 5" xfId="894"/>
    <cellStyle name="SAPBEXstdData_2009 g _150609" xfId="895"/>
    <cellStyle name="SAPBEXstdDataEmph" xfId="896"/>
    <cellStyle name="SAPBEXstdDataEmph 2" xfId="897"/>
    <cellStyle name="SAPBEXstdDataEmph 2 2" xfId="898"/>
    <cellStyle name="SAPBEXstdDataEmph 2 3" xfId="899"/>
    <cellStyle name="SAPBEXstdDataEmph 2 4" xfId="900"/>
    <cellStyle name="SAPBEXstdDataEmph 3" xfId="901"/>
    <cellStyle name="SAPBEXstdItem" xfId="902"/>
    <cellStyle name="SAPBEXstdItem 2" xfId="903"/>
    <cellStyle name="SAPBEXstdItem 2 2" xfId="904"/>
    <cellStyle name="SAPBEXstdItem 2 3" xfId="905"/>
    <cellStyle name="SAPBEXstdItem 2 4" xfId="906"/>
    <cellStyle name="SAPBEXstdItem 3" xfId="907"/>
    <cellStyle name="SAPBEXstdItem 3 2" xfId="908"/>
    <cellStyle name="SAPBEXstdItem 3 3" xfId="909"/>
    <cellStyle name="SAPBEXstdItem 4" xfId="910"/>
    <cellStyle name="SAPBEXstdItem 5" xfId="911"/>
    <cellStyle name="SAPBEXstdItem 6" xfId="912"/>
    <cellStyle name="SAPBEXstdItem_FMLikp03_081208_15_aprrez" xfId="913"/>
    <cellStyle name="SAPBEXstdItemX" xfId="914"/>
    <cellStyle name="SAPBEXstdItemX 2" xfId="915"/>
    <cellStyle name="SAPBEXstdItemX 2 2" xfId="916"/>
    <cellStyle name="SAPBEXstdItemX 2 3" xfId="917"/>
    <cellStyle name="SAPBEXstdItemX 2 4" xfId="918"/>
    <cellStyle name="SAPBEXstdItemX 3" xfId="919"/>
    <cellStyle name="SAPBEXstdItemX 4" xfId="920"/>
    <cellStyle name="SAPBEXtitle" xfId="921"/>
    <cellStyle name="SAPBEXtitle 2" xfId="922"/>
    <cellStyle name="SAPBEXtitle 2 2" xfId="923"/>
    <cellStyle name="SAPBEXtitle 2 3" xfId="924"/>
    <cellStyle name="SAPBEXtitle 3" xfId="925"/>
    <cellStyle name="SAPBEXtitle 4" xfId="926"/>
    <cellStyle name="SAPBEXtitle 5" xfId="927"/>
    <cellStyle name="SAPBEXtitle 6" xfId="928"/>
    <cellStyle name="SAPBEXtitle 7" xfId="929"/>
    <cellStyle name="SAPBEXunassignedItem" xfId="930"/>
    <cellStyle name="SAPBEXundefined" xfId="931"/>
    <cellStyle name="SAPBEXundefined 2" xfId="932"/>
    <cellStyle name="SAPBEXundefined 2 2" xfId="933"/>
    <cellStyle name="SAPBEXundefined 2 3" xfId="934"/>
    <cellStyle name="SAPBEXundefined 2 4" xfId="935"/>
    <cellStyle name="SAPBEXundefined 3" xfId="936"/>
    <cellStyle name="SAPBEXundefined 4" xfId="937"/>
    <cellStyle name="SAPBEXundefined 5" xfId="938"/>
    <cellStyle name="Sheet Title" xfId="939"/>
    <cellStyle name="Skaitli" xfId="940"/>
    <cellStyle name="Skaitli,0" xfId="941"/>
    <cellStyle name="Slikts 2" xfId="942"/>
    <cellStyle name="Stils 1" xfId="943"/>
    <cellStyle name="Style 1" xfId="944"/>
    <cellStyle name="Title 2" xfId="945"/>
    <cellStyle name="Title 2 2" xfId="946"/>
    <cellStyle name="Title 2 3" xfId="947"/>
    <cellStyle name="Total 2" xfId="948"/>
    <cellStyle name="Total 2 2" xfId="949"/>
    <cellStyle name="V?st." xfId="950"/>
    <cellStyle name="V?st. 2" xfId="951"/>
    <cellStyle name="V?st. 3" xfId="952"/>
    <cellStyle name="Væst." xfId="953"/>
    <cellStyle name="Vęst." xfId="954"/>
    <cellStyle name="Vēst." xfId="955"/>
    <cellStyle name="Vēst. 2" xfId="956"/>
    <cellStyle name="Virsraksts 1 2" xfId="957"/>
    <cellStyle name="Virsraksts 2 2" xfId="958"/>
    <cellStyle name="Virsraksts 3 2" xfId="959"/>
    <cellStyle name="Virsraksts 3 3" xfId="960"/>
    <cellStyle name="Virsraksts 4 2" xfId="961"/>
    <cellStyle name="Warning Text 2" xfId="962"/>
    <cellStyle name="Warning Text 2 2" xfId="963"/>
    <cellStyle name="Warning Text 2 3" xfId="964"/>
    <cellStyle name="Warning Text 3" xfId="9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6"/>
  <sheetViews>
    <sheetView tabSelected="1" zoomScaleNormal="100" zoomScaleSheetLayoutView="100" workbookViewId="0">
      <selection activeCell="A4" sqref="A4:M4"/>
    </sheetView>
  </sheetViews>
  <sheetFormatPr defaultRowHeight="12.75"/>
  <cols>
    <col min="1" max="1" width="6.7109375" customWidth="1"/>
    <col min="2" max="2" width="22.140625" customWidth="1"/>
    <col min="3" max="5" width="12.7109375" customWidth="1"/>
    <col min="6" max="6" width="4.28515625" customWidth="1"/>
    <col min="7" max="10" width="12.7109375" customWidth="1"/>
    <col min="11" max="11" width="17.5703125" customWidth="1"/>
    <col min="12" max="13" width="12.7109375" customWidth="1"/>
    <col min="15" max="17" width="12.7109375" customWidth="1"/>
  </cols>
  <sheetData>
    <row r="2" spans="1:16" ht="23.25">
      <c r="A2" s="491" t="s">
        <v>471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</row>
    <row r="3" spans="1:16" ht="15" customHeight="1">
      <c r="B3" s="402"/>
    </row>
    <row r="4" spans="1:16" ht="21" customHeight="1">
      <c r="A4" s="493" t="s">
        <v>474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</row>
    <row r="5" spans="1:16" ht="13.5" thickBot="1">
      <c r="D5" s="401"/>
      <c r="E5" s="9"/>
    </row>
    <row r="6" spans="1:16" ht="19.5" thickBot="1">
      <c r="B6" s="405"/>
      <c r="C6" s="502" t="s">
        <v>475</v>
      </c>
      <c r="D6" s="499"/>
      <c r="E6" s="503"/>
      <c r="G6" s="502" t="s">
        <v>454</v>
      </c>
      <c r="H6" s="499"/>
      <c r="I6" s="503"/>
      <c r="J6" s="499" t="s">
        <v>465</v>
      </c>
      <c r="K6" s="500"/>
      <c r="L6" s="500"/>
      <c r="M6" s="501"/>
    </row>
    <row r="7" spans="1:16">
      <c r="A7" s="57"/>
      <c r="B7" s="57"/>
      <c r="C7" s="63"/>
      <c r="D7" s="9"/>
      <c r="E7" s="9"/>
    </row>
    <row r="8" spans="1:16" ht="76.5" customHeight="1">
      <c r="A8" s="95"/>
      <c r="B8" s="95"/>
      <c r="C8" s="95" t="s">
        <v>128</v>
      </c>
      <c r="D8" s="97" t="s">
        <v>431</v>
      </c>
      <c r="E8" s="366" t="s">
        <v>435</v>
      </c>
      <c r="F8" s="349"/>
      <c r="G8" s="97" t="s">
        <v>447</v>
      </c>
      <c r="H8" s="495" t="s">
        <v>448</v>
      </c>
      <c r="I8" s="496"/>
      <c r="J8" s="471" t="s">
        <v>468</v>
      </c>
      <c r="K8" s="462" t="s">
        <v>453</v>
      </c>
      <c r="L8" s="497" t="s">
        <v>448</v>
      </c>
      <c r="M8" s="498"/>
    </row>
    <row r="9" spans="1:16" ht="14.25" thickBot="1">
      <c r="A9" s="226"/>
      <c r="B9" s="226"/>
      <c r="C9" s="227"/>
      <c r="D9" s="406"/>
      <c r="E9" s="225"/>
      <c r="F9" s="350"/>
      <c r="G9" s="225"/>
      <c r="H9" s="403" t="s">
        <v>449</v>
      </c>
      <c r="I9" s="450" t="s">
        <v>450</v>
      </c>
      <c r="J9" s="472"/>
      <c r="K9" s="463"/>
      <c r="L9" s="458" t="s">
        <v>449</v>
      </c>
      <c r="M9" s="404" t="s">
        <v>450</v>
      </c>
    </row>
    <row r="10" spans="1:16" ht="13.5" thickBot="1">
      <c r="A10" s="64"/>
      <c r="B10" s="65" t="s">
        <v>133</v>
      </c>
      <c r="C10" s="65">
        <f>C133</f>
        <v>1382130445.0000005</v>
      </c>
      <c r="D10" s="65">
        <f>D133</f>
        <v>35586952.999999911</v>
      </c>
      <c r="E10" s="131">
        <f>E133</f>
        <v>1417717398.0000005</v>
      </c>
      <c r="F10" s="400"/>
      <c r="G10" s="64">
        <f>G133</f>
        <v>1331286557</v>
      </c>
      <c r="H10" s="65">
        <f>H133</f>
        <v>86430841.00000079</v>
      </c>
      <c r="I10" s="451">
        <f>E10/G10-1</f>
        <v>6.4922792576505017E-2</v>
      </c>
      <c r="J10" s="473">
        <f>J133</f>
        <v>35586952.999999925</v>
      </c>
      <c r="K10" s="465">
        <f>K133</f>
        <v>1417717398.000001</v>
      </c>
      <c r="L10" s="459">
        <f>L133</f>
        <v>86430841.00000079</v>
      </c>
      <c r="M10" s="449">
        <f>K10/G10-1</f>
        <v>6.4922792576505239E-2</v>
      </c>
    </row>
    <row r="11" spans="1:16">
      <c r="A11" s="61"/>
      <c r="B11" s="61"/>
      <c r="C11" s="66"/>
      <c r="D11" s="374"/>
      <c r="F11" s="350"/>
      <c r="J11" s="474"/>
      <c r="K11" s="464"/>
      <c r="L11" s="460"/>
      <c r="M11" s="448"/>
    </row>
    <row r="12" spans="1:16" ht="15">
      <c r="A12" s="92">
        <v>1</v>
      </c>
      <c r="B12" s="205" t="s">
        <v>2</v>
      </c>
      <c r="C12" s="59">
        <f>PFI!C18</f>
        <v>40547033.219929233</v>
      </c>
      <c r="D12" s="59">
        <f>Izverstais_PFI_aprekins!Y16</f>
        <v>13505064.77307938</v>
      </c>
      <c r="E12" s="441">
        <f>C12+D12</f>
        <v>54052097.993008614</v>
      </c>
      <c r="F12" s="351"/>
      <c r="G12" s="420">
        <f>PFI!O18</f>
        <v>49024882.200000003</v>
      </c>
      <c r="H12" s="133">
        <f>E12-G12</f>
        <v>5027215.7930086106</v>
      </c>
      <c r="I12" s="452">
        <f>E12/G12-1</f>
        <v>0.10254416874475658</v>
      </c>
      <c r="J12" s="475">
        <f>PFI!U18</f>
        <v>13505064.77307938</v>
      </c>
      <c r="K12" s="445">
        <f>C12+J12</f>
        <v>54052097.993008614</v>
      </c>
      <c r="L12" s="342">
        <f>K12-G12</f>
        <v>5027215.7930086106</v>
      </c>
      <c r="M12" s="224">
        <f>K12/G12-1</f>
        <v>0.10254416874475658</v>
      </c>
      <c r="O12" s="204"/>
      <c r="P12" s="204"/>
    </row>
    <row r="13" spans="1:16" ht="15">
      <c r="A13" s="43">
        <v>2</v>
      </c>
      <c r="B13" s="67" t="s">
        <v>3</v>
      </c>
      <c r="C13" s="60">
        <f>PFI!C19</f>
        <v>12514882.527583292</v>
      </c>
      <c r="D13" s="60">
        <f>Izverstais_PFI_aprekins!Y17</f>
        <v>2291150.0767960469</v>
      </c>
      <c r="E13" s="442">
        <f t="shared" ref="E13:E76" si="0">C13+D13</f>
        <v>14806032.604379339</v>
      </c>
      <c r="F13" s="351"/>
      <c r="G13" s="422">
        <f>PFI!O19</f>
        <v>12414532.200000001</v>
      </c>
      <c r="H13" s="135">
        <f t="shared" ref="H13:H76" si="1">E13-G13</f>
        <v>2391500.404379338</v>
      </c>
      <c r="I13" s="453">
        <f t="shared" ref="I13:I76" si="2">E13/G13-1</f>
        <v>0.19263717438981209</v>
      </c>
      <c r="J13" s="475">
        <f>PFI!U19</f>
        <v>1463880.7296167086</v>
      </c>
      <c r="K13" s="445">
        <f t="shared" ref="K13:K76" si="3">C13+J13</f>
        <v>13978763.257200001</v>
      </c>
      <c r="L13" s="342">
        <f t="shared" ref="L13:L76" si="4">K13-G13</f>
        <v>1564231.0571999997</v>
      </c>
      <c r="M13" s="224">
        <f t="shared" ref="M13:M76" si="5">K13/G13-1</f>
        <v>0.12599999999999989</v>
      </c>
      <c r="O13" s="204"/>
      <c r="P13" s="204"/>
    </row>
    <row r="14" spans="1:16" ht="15">
      <c r="A14" s="43">
        <v>3</v>
      </c>
      <c r="B14" s="67" t="s">
        <v>4</v>
      </c>
      <c r="C14" s="60">
        <f>PFI!C20</f>
        <v>37992726.856914192</v>
      </c>
      <c r="D14" s="60">
        <f>Izverstais_PFI_aprekins!Y18</f>
        <v>2074604.0921033937</v>
      </c>
      <c r="E14" s="442">
        <f t="shared" si="0"/>
        <v>40067330.949017584</v>
      </c>
      <c r="F14" s="351"/>
      <c r="G14" s="422">
        <f>PFI!O20</f>
        <v>35618688.766440429</v>
      </c>
      <c r="H14" s="135">
        <f t="shared" si="1"/>
        <v>4448642.1825771555</v>
      </c>
      <c r="I14" s="453">
        <f t="shared" si="2"/>
        <v>0.12489629283514292</v>
      </c>
      <c r="J14" s="475">
        <f>PFI!U20</f>
        <v>2074604.0921033944</v>
      </c>
      <c r="K14" s="445">
        <f t="shared" si="3"/>
        <v>40067330.949017584</v>
      </c>
      <c r="L14" s="342">
        <f t="shared" si="4"/>
        <v>4448642.1825771555</v>
      </c>
      <c r="M14" s="224">
        <f t="shared" si="5"/>
        <v>0.12489629283514292</v>
      </c>
      <c r="O14" s="204"/>
      <c r="P14" s="204"/>
    </row>
    <row r="15" spans="1:16" ht="15">
      <c r="A15" s="43">
        <v>4</v>
      </c>
      <c r="B15" s="67" t="s">
        <v>5</v>
      </c>
      <c r="C15" s="60">
        <f>PFI!C21</f>
        <v>56102093.400675565</v>
      </c>
      <c r="D15" s="60">
        <f>Izverstais_PFI_aprekins!Y19</f>
        <v>-11735218.638602681</v>
      </c>
      <c r="E15" s="442">
        <f t="shared" si="0"/>
        <v>44366874.762072884</v>
      </c>
      <c r="F15" s="351"/>
      <c r="G15" s="422">
        <f>PFI!O21</f>
        <v>42489413.836869523</v>
      </c>
      <c r="H15" s="135">
        <f t="shared" si="1"/>
        <v>1877460.9252033606</v>
      </c>
      <c r="I15" s="453">
        <f t="shared" si="2"/>
        <v>4.4186557442555729E-2</v>
      </c>
      <c r="J15" s="475">
        <f>PFI!U21</f>
        <v>-11735218.638602681</v>
      </c>
      <c r="K15" s="445">
        <f t="shared" si="3"/>
        <v>44366874.762072884</v>
      </c>
      <c r="L15" s="342">
        <f t="shared" si="4"/>
        <v>1877460.9252033606</v>
      </c>
      <c r="M15" s="224">
        <f t="shared" si="5"/>
        <v>4.4186557442555729E-2</v>
      </c>
      <c r="O15" s="204"/>
      <c r="P15" s="204"/>
    </row>
    <row r="16" spans="1:16" ht="15">
      <c r="A16" s="43">
        <v>5</v>
      </c>
      <c r="B16" s="67" t="s">
        <v>6</v>
      </c>
      <c r="C16" s="60">
        <f>PFI!C22</f>
        <v>38217352.269797534</v>
      </c>
      <c r="D16" s="60">
        <f>Izverstais_PFI_aprekins!Y20</f>
        <v>8919675.7281271983</v>
      </c>
      <c r="E16" s="442">
        <f t="shared" si="0"/>
        <v>47137027.99792473</v>
      </c>
      <c r="F16" s="351"/>
      <c r="G16" s="422">
        <f>PFI!O22</f>
        <v>39981501</v>
      </c>
      <c r="H16" s="135">
        <f t="shared" si="1"/>
        <v>7155526.9979247302</v>
      </c>
      <c r="I16" s="453">
        <f t="shared" si="2"/>
        <v>0.1789709445356924</v>
      </c>
      <c r="J16" s="475">
        <f>PFI!U22</f>
        <v>6801817.8562024701</v>
      </c>
      <c r="K16" s="445">
        <f t="shared" si="3"/>
        <v>45019170.126000002</v>
      </c>
      <c r="L16" s="342">
        <f t="shared" si="4"/>
        <v>5037669.126000002</v>
      </c>
      <c r="M16" s="224">
        <f t="shared" si="5"/>
        <v>0.12600000000000011</v>
      </c>
      <c r="O16" s="204"/>
      <c r="P16" s="204"/>
    </row>
    <row r="17" spans="1:16" ht="15">
      <c r="A17" s="43">
        <v>6</v>
      </c>
      <c r="B17" s="67" t="s">
        <v>7</v>
      </c>
      <c r="C17" s="60">
        <f>PFI!C23</f>
        <v>14182843.781866575</v>
      </c>
      <c r="D17" s="60">
        <f>Izverstais_PFI_aprekins!Y21</f>
        <v>4014379.756593422</v>
      </c>
      <c r="E17" s="442">
        <f t="shared" si="0"/>
        <v>18197223.538459998</v>
      </c>
      <c r="F17" s="351"/>
      <c r="G17" s="422">
        <f>PFI!O23</f>
        <v>16308474</v>
      </c>
      <c r="H17" s="135">
        <f t="shared" si="1"/>
        <v>1888749.5384599976</v>
      </c>
      <c r="I17" s="453">
        <f t="shared" si="2"/>
        <v>0.11581399574601514</v>
      </c>
      <c r="J17" s="475">
        <f>PFI!U23</f>
        <v>4014379.7565934225</v>
      </c>
      <c r="K17" s="445">
        <f t="shared" si="3"/>
        <v>18197223.538459998</v>
      </c>
      <c r="L17" s="342">
        <f t="shared" si="4"/>
        <v>1888749.5384599976</v>
      </c>
      <c r="M17" s="224">
        <f t="shared" si="5"/>
        <v>0.11581399574601514</v>
      </c>
      <c r="O17" s="204"/>
      <c r="P17" s="204"/>
    </row>
    <row r="18" spans="1:16" ht="15">
      <c r="A18" s="43">
        <v>7</v>
      </c>
      <c r="B18" s="67" t="s">
        <v>8</v>
      </c>
      <c r="C18" s="60">
        <f>PFI!C24</f>
        <v>584872500.3861115</v>
      </c>
      <c r="D18" s="60">
        <f>Izverstais_PFI_aprekins!Y22</f>
        <v>-86366363.471219644</v>
      </c>
      <c r="E18" s="442">
        <f t="shared" si="0"/>
        <v>498506136.91489184</v>
      </c>
      <c r="F18" s="351"/>
      <c r="G18" s="422">
        <f>PFI!O24</f>
        <v>467792907.2815975</v>
      </c>
      <c r="H18" s="135">
        <f t="shared" si="1"/>
        <v>30713229.633294344</v>
      </c>
      <c r="I18" s="453">
        <f t="shared" si="2"/>
        <v>6.5655612035190325E-2</v>
      </c>
      <c r="J18" s="475">
        <f>PFI!U24</f>
        <v>-86366363.471219659</v>
      </c>
      <c r="K18" s="445">
        <f t="shared" si="3"/>
        <v>498506136.91489184</v>
      </c>
      <c r="L18" s="342">
        <f t="shared" si="4"/>
        <v>30713229.633294344</v>
      </c>
      <c r="M18" s="224">
        <f t="shared" si="5"/>
        <v>6.5655612035190325E-2</v>
      </c>
      <c r="O18" s="204"/>
      <c r="P18" s="204"/>
    </row>
    <row r="19" spans="1:16" ht="15">
      <c r="A19" s="43">
        <v>8</v>
      </c>
      <c r="B19" s="67" t="s">
        <v>9</v>
      </c>
      <c r="C19" s="60">
        <f>PFI!C25</f>
        <v>16626424.231832221</v>
      </c>
      <c r="D19" s="60">
        <f>Izverstais_PFI_aprekins!Y23</f>
        <v>18631.48258982657</v>
      </c>
      <c r="E19" s="442">
        <f t="shared" si="0"/>
        <v>16645055.714422047</v>
      </c>
      <c r="F19" s="351"/>
      <c r="G19" s="422">
        <f>PFI!O25</f>
        <v>15470974.606459741</v>
      </c>
      <c r="H19" s="135">
        <f t="shared" si="1"/>
        <v>1174081.1079623066</v>
      </c>
      <c r="I19" s="453">
        <f t="shared" si="2"/>
        <v>7.5889278977426589E-2</v>
      </c>
      <c r="J19" s="475">
        <f>PFI!U25</f>
        <v>18631.482589826704</v>
      </c>
      <c r="K19" s="445">
        <f t="shared" si="3"/>
        <v>16645055.714422047</v>
      </c>
      <c r="L19" s="342">
        <f t="shared" si="4"/>
        <v>1174081.1079623066</v>
      </c>
      <c r="M19" s="224">
        <f t="shared" si="5"/>
        <v>7.5889278977426589E-2</v>
      </c>
      <c r="O19" s="204"/>
      <c r="P19" s="204"/>
    </row>
    <row r="20" spans="1:16" ht="15">
      <c r="A20" s="49">
        <v>9</v>
      </c>
      <c r="B20" s="69" t="s">
        <v>10</v>
      </c>
      <c r="C20" s="62">
        <f>PFI!C26</f>
        <v>29843186.578514922</v>
      </c>
      <c r="D20" s="62">
        <f>Izverstais_PFI_aprekins!Y24</f>
        <v>-2326483.8725529499</v>
      </c>
      <c r="E20" s="443">
        <f t="shared" si="0"/>
        <v>27516702.705961972</v>
      </c>
      <c r="F20" s="351"/>
      <c r="G20" s="424">
        <f>PFI!O26</f>
        <v>25814025.916357271</v>
      </c>
      <c r="H20" s="137">
        <f t="shared" si="1"/>
        <v>1702676.7896047011</v>
      </c>
      <c r="I20" s="454">
        <f t="shared" si="2"/>
        <v>6.5959366242279494E-2</v>
      </c>
      <c r="J20" s="476">
        <f>PFI!U26</f>
        <v>-2326483.8725529499</v>
      </c>
      <c r="K20" s="466">
        <f t="shared" si="3"/>
        <v>27516702.705961972</v>
      </c>
      <c r="L20" s="343">
        <f t="shared" si="4"/>
        <v>1702676.7896047011</v>
      </c>
      <c r="M20" s="338">
        <f t="shared" si="5"/>
        <v>6.5959366242279494E-2</v>
      </c>
      <c r="O20" s="204"/>
      <c r="P20" s="204"/>
    </row>
    <row r="21" spans="1:16">
      <c r="A21" s="94"/>
      <c r="B21" s="98" t="s">
        <v>124</v>
      </c>
      <c r="C21" s="86">
        <f>SUM(C12:C20)</f>
        <v>830899043.25322509</v>
      </c>
      <c r="D21" s="86">
        <f>SUM(D12:D20)</f>
        <v>-69604560.073086008</v>
      </c>
      <c r="E21" s="86">
        <f>SUM(E12:E20)</f>
        <v>761294483.18013906</v>
      </c>
      <c r="F21" s="352"/>
      <c r="G21" s="86">
        <f>SUM(G12:G20)</f>
        <v>704915399.80772448</v>
      </c>
      <c r="H21" s="86">
        <f>SUM(H12:H20)</f>
        <v>56379083.372414552</v>
      </c>
      <c r="I21" s="340">
        <f t="shared" si="2"/>
        <v>7.9979928637951225E-2</v>
      </c>
      <c r="J21" s="477">
        <f>SUM(J12:J20)</f>
        <v>-72549687.292190075</v>
      </c>
      <c r="K21" s="468">
        <f>SUM(K12:K20)</f>
        <v>758349355.96103501</v>
      </c>
      <c r="L21" s="461">
        <f>SUM(L12:L20)</f>
        <v>53433956.153310485</v>
      </c>
      <c r="M21" s="340">
        <f t="shared" si="5"/>
        <v>7.5801941861229682E-2</v>
      </c>
    </row>
    <row r="22" spans="1:16" ht="15">
      <c r="A22" s="92">
        <v>10</v>
      </c>
      <c r="B22" s="205" t="s">
        <v>12</v>
      </c>
      <c r="C22" s="59">
        <f>PFI!C28</f>
        <v>1082361.4590373971</v>
      </c>
      <c r="D22" s="59">
        <f>Izverstais_PFI_aprekins!Y26</f>
        <v>1055119.3623529971</v>
      </c>
      <c r="E22" s="441">
        <f t="shared" si="0"/>
        <v>2137480.8213903941</v>
      </c>
      <c r="F22" s="351"/>
      <c r="G22" s="420">
        <f>PFI!O28</f>
        <v>2242382.3526081936</v>
      </c>
      <c r="H22" s="444">
        <f t="shared" si="1"/>
        <v>-104901.53121779952</v>
      </c>
      <c r="I22" s="455">
        <f t="shared" si="2"/>
        <v>-4.6781286472302508E-2</v>
      </c>
      <c r="J22" s="478">
        <f>PFI!U28</f>
        <v>1160422.2064582715</v>
      </c>
      <c r="K22" s="467">
        <f t="shared" si="3"/>
        <v>2242783.6654956685</v>
      </c>
      <c r="L22" s="344">
        <f t="shared" si="4"/>
        <v>401.31288747489452</v>
      </c>
      <c r="M22" s="339">
        <f t="shared" si="5"/>
        <v>1.7896719843890629E-4</v>
      </c>
      <c r="O22" s="204"/>
      <c r="P22" s="204"/>
    </row>
    <row r="23" spans="1:16" ht="15">
      <c r="A23" s="43">
        <v>11</v>
      </c>
      <c r="B23" s="67" t="s">
        <v>13</v>
      </c>
      <c r="C23" s="60">
        <f>PFI!C29</f>
        <v>5395062.3565099658</v>
      </c>
      <c r="D23" s="60">
        <f>Izverstais_PFI_aprekins!Y27</f>
        <v>302668.11351230409</v>
      </c>
      <c r="E23" s="442">
        <f t="shared" si="0"/>
        <v>5697730.4700222695</v>
      </c>
      <c r="F23" s="351"/>
      <c r="G23" s="422">
        <f>PFI!O29</f>
        <v>5203856.5659741601</v>
      </c>
      <c r="H23" s="135">
        <f t="shared" si="1"/>
        <v>493873.90404810943</v>
      </c>
      <c r="I23" s="453">
        <f t="shared" si="2"/>
        <v>9.4905364470908804E-2</v>
      </c>
      <c r="J23" s="475">
        <f>PFI!U29</f>
        <v>302668.11351230415</v>
      </c>
      <c r="K23" s="445">
        <f t="shared" si="3"/>
        <v>5697730.4700222705</v>
      </c>
      <c r="L23" s="342">
        <f t="shared" si="4"/>
        <v>493873.90404811036</v>
      </c>
      <c r="M23" s="224">
        <f t="shared" si="5"/>
        <v>9.4905364470909026E-2</v>
      </c>
      <c r="O23" s="204"/>
      <c r="P23" s="204"/>
    </row>
    <row r="24" spans="1:16" ht="15">
      <c r="A24" s="43">
        <v>12</v>
      </c>
      <c r="B24" s="67" t="s">
        <v>14</v>
      </c>
      <c r="C24" s="60">
        <f>PFI!C30</f>
        <v>4140107.7430810495</v>
      </c>
      <c r="D24" s="60">
        <f>Izverstais_PFI_aprekins!Y28</f>
        <v>1675647.6554408991</v>
      </c>
      <c r="E24" s="442">
        <f t="shared" si="0"/>
        <v>5815755.3985219486</v>
      </c>
      <c r="F24" s="351"/>
      <c r="G24" s="422">
        <f>PFI!O30</f>
        <v>5750609.2994299196</v>
      </c>
      <c r="H24" s="135">
        <f t="shared" si="1"/>
        <v>65146.099092029035</v>
      </c>
      <c r="I24" s="453">
        <f t="shared" si="2"/>
        <v>1.1328555932062168E-2</v>
      </c>
      <c r="J24" s="475">
        <f>PFI!U30</f>
        <v>1675647.6554408993</v>
      </c>
      <c r="K24" s="445">
        <f t="shared" si="3"/>
        <v>5815755.3985219486</v>
      </c>
      <c r="L24" s="342">
        <f t="shared" si="4"/>
        <v>65146.099092029035</v>
      </c>
      <c r="M24" s="224">
        <f t="shared" si="5"/>
        <v>1.1328555932062168E-2</v>
      </c>
      <c r="O24" s="204"/>
      <c r="P24" s="204"/>
    </row>
    <row r="25" spans="1:16" ht="15">
      <c r="A25" s="43">
        <v>13</v>
      </c>
      <c r="B25" s="67" t="s">
        <v>15</v>
      </c>
      <c r="C25" s="60">
        <f>PFI!C31</f>
        <v>1300322.7868548292</v>
      </c>
      <c r="D25" s="60">
        <f>Izverstais_PFI_aprekins!Y29</f>
        <v>442563.11898346321</v>
      </c>
      <c r="E25" s="442">
        <f t="shared" si="0"/>
        <v>1742885.9058382923</v>
      </c>
      <c r="F25" s="351"/>
      <c r="G25" s="422">
        <f>PFI!O31</f>
        <v>1593716.8448495979</v>
      </c>
      <c r="H25" s="135">
        <f t="shared" si="1"/>
        <v>149169.06098869443</v>
      </c>
      <c r="I25" s="453">
        <f t="shared" si="2"/>
        <v>9.3598220706998747E-2</v>
      </c>
      <c r="J25" s="475">
        <f>PFI!U31</f>
        <v>442563.11898346321</v>
      </c>
      <c r="K25" s="445">
        <f t="shared" si="3"/>
        <v>1742885.9058382923</v>
      </c>
      <c r="L25" s="342">
        <f t="shared" si="4"/>
        <v>149169.06098869443</v>
      </c>
      <c r="M25" s="224">
        <f t="shared" si="5"/>
        <v>9.3598220706998747E-2</v>
      </c>
      <c r="O25" s="204"/>
      <c r="P25" s="204"/>
    </row>
    <row r="26" spans="1:16" ht="15">
      <c r="A26" s="43">
        <v>14</v>
      </c>
      <c r="B26" s="67" t="s">
        <v>16</v>
      </c>
      <c r="C26" s="60">
        <f>PFI!C32</f>
        <v>2002289.5396160027</v>
      </c>
      <c r="D26" s="60">
        <f>Izverstais_PFI_aprekins!Y30</f>
        <v>1219291.6244080798</v>
      </c>
      <c r="E26" s="442">
        <f t="shared" si="0"/>
        <v>3221581.1640240825</v>
      </c>
      <c r="F26" s="351"/>
      <c r="G26" s="422">
        <f>PFI!O32</f>
        <v>3157110.1081384942</v>
      </c>
      <c r="H26" s="135">
        <f t="shared" si="1"/>
        <v>64471.055885588285</v>
      </c>
      <c r="I26" s="453">
        <f t="shared" si="2"/>
        <v>2.0420908260181614E-2</v>
      </c>
      <c r="J26" s="475">
        <f>PFI!U32</f>
        <v>1219291.62440808</v>
      </c>
      <c r="K26" s="445">
        <f t="shared" si="3"/>
        <v>3221581.1640240829</v>
      </c>
      <c r="L26" s="342">
        <f t="shared" si="4"/>
        <v>64471.05588558875</v>
      </c>
      <c r="M26" s="224">
        <f t="shared" si="5"/>
        <v>2.0420908260181836E-2</v>
      </c>
      <c r="O26" s="204"/>
      <c r="P26" s="204"/>
    </row>
    <row r="27" spans="1:16" ht="15">
      <c r="A27" s="43">
        <v>15</v>
      </c>
      <c r="B27" s="67" t="s">
        <v>17</v>
      </c>
      <c r="C27" s="60">
        <f>PFI!C33</f>
        <v>721340.9939011361</v>
      </c>
      <c r="D27" s="60">
        <f>Izverstais_PFI_aprekins!Y31</f>
        <v>244798.22475218092</v>
      </c>
      <c r="E27" s="442">
        <f t="shared" si="0"/>
        <v>966139.21865331708</v>
      </c>
      <c r="F27" s="351"/>
      <c r="G27" s="422">
        <f>PFI!O33</f>
        <v>884661.14167070237</v>
      </c>
      <c r="H27" s="135">
        <f t="shared" si="1"/>
        <v>81478.076982614701</v>
      </c>
      <c r="I27" s="453">
        <f t="shared" si="2"/>
        <v>9.2100888288979776E-2</v>
      </c>
      <c r="J27" s="475">
        <f>PFI!U33</f>
        <v>244798.22475218092</v>
      </c>
      <c r="K27" s="445">
        <f t="shared" si="3"/>
        <v>966139.21865331708</v>
      </c>
      <c r="L27" s="342">
        <f t="shared" si="4"/>
        <v>81478.076982614701</v>
      </c>
      <c r="M27" s="224">
        <f t="shared" si="5"/>
        <v>9.2100888288979776E-2</v>
      </c>
      <c r="O27" s="204"/>
      <c r="P27" s="204"/>
    </row>
    <row r="28" spans="1:16" ht="15">
      <c r="A28" s="43">
        <v>16</v>
      </c>
      <c r="B28" s="67" t="s">
        <v>18</v>
      </c>
      <c r="C28" s="60">
        <f>PFI!C34</f>
        <v>6935905.7068124963</v>
      </c>
      <c r="D28" s="60">
        <f>Izverstais_PFI_aprekins!Y32</f>
        <v>3390618.9393335152</v>
      </c>
      <c r="E28" s="442">
        <f t="shared" si="0"/>
        <v>10326524.646146011</v>
      </c>
      <c r="F28" s="351"/>
      <c r="G28" s="422">
        <f>PFI!O34</f>
        <v>10092492.181970473</v>
      </c>
      <c r="H28" s="135">
        <f t="shared" si="1"/>
        <v>234032.46417553723</v>
      </c>
      <c r="I28" s="453">
        <f t="shared" si="2"/>
        <v>2.3188768438544782E-2</v>
      </c>
      <c r="J28" s="475">
        <f>PFI!U34</f>
        <v>3390618.9393335152</v>
      </c>
      <c r="K28" s="445">
        <f t="shared" si="3"/>
        <v>10326524.646146011</v>
      </c>
      <c r="L28" s="342">
        <f t="shared" si="4"/>
        <v>234032.46417553723</v>
      </c>
      <c r="M28" s="224">
        <f t="shared" si="5"/>
        <v>2.3188768438544782E-2</v>
      </c>
      <c r="O28" s="204"/>
      <c r="P28" s="204"/>
    </row>
    <row r="29" spans="1:16" ht="15">
      <c r="A29" s="43">
        <v>17</v>
      </c>
      <c r="B29" s="67" t="s">
        <v>19</v>
      </c>
      <c r="C29" s="60">
        <f>PFI!C35</f>
        <v>2983206.8294034586</v>
      </c>
      <c r="D29" s="60">
        <f>Izverstais_PFI_aprekins!Y33</f>
        <v>882628.30180550995</v>
      </c>
      <c r="E29" s="442">
        <f t="shared" si="0"/>
        <v>3865835.1312089683</v>
      </c>
      <c r="F29" s="351"/>
      <c r="G29" s="422">
        <f>PFI!O35</f>
        <v>3441148.5537329372</v>
      </c>
      <c r="H29" s="135">
        <f t="shared" si="1"/>
        <v>424686.57747603115</v>
      </c>
      <c r="I29" s="453">
        <f t="shared" si="2"/>
        <v>0.12341419466338754</v>
      </c>
      <c r="J29" s="475">
        <f>PFI!U35</f>
        <v>882628.30180550995</v>
      </c>
      <c r="K29" s="445">
        <f t="shared" si="3"/>
        <v>3865835.1312089683</v>
      </c>
      <c r="L29" s="342">
        <f t="shared" si="4"/>
        <v>424686.57747603115</v>
      </c>
      <c r="M29" s="224">
        <f t="shared" si="5"/>
        <v>0.12341419466338754</v>
      </c>
      <c r="O29" s="204"/>
      <c r="P29" s="204"/>
    </row>
    <row r="30" spans="1:16" ht="15">
      <c r="A30" s="43">
        <v>18</v>
      </c>
      <c r="B30" s="67" t="s">
        <v>455</v>
      </c>
      <c r="C30" s="60">
        <f>PFI!C36</f>
        <v>1481294.4140833241</v>
      </c>
      <c r="D30" s="60">
        <f>Izverstais_PFI_aprekins!Y34</f>
        <v>853450.73422140256</v>
      </c>
      <c r="E30" s="442">
        <f t="shared" si="0"/>
        <v>2334745.1483047269</v>
      </c>
      <c r="F30" s="351"/>
      <c r="G30" s="422">
        <f>PFI!O36</f>
        <v>2215098.8964226404</v>
      </c>
      <c r="H30" s="135">
        <f t="shared" si="1"/>
        <v>119646.25188208651</v>
      </c>
      <c r="I30" s="453">
        <f t="shared" si="2"/>
        <v>5.4013954896241279E-2</v>
      </c>
      <c r="J30" s="475">
        <f>PFI!U36</f>
        <v>853450.73422140267</v>
      </c>
      <c r="K30" s="445">
        <f t="shared" si="3"/>
        <v>2334745.1483047269</v>
      </c>
      <c r="L30" s="342">
        <f t="shared" si="4"/>
        <v>119646.25188208651</v>
      </c>
      <c r="M30" s="224">
        <f t="shared" si="5"/>
        <v>5.4013954896241279E-2</v>
      </c>
      <c r="O30" s="204"/>
      <c r="P30" s="204"/>
    </row>
    <row r="31" spans="1:16" ht="15">
      <c r="A31" s="43">
        <v>19</v>
      </c>
      <c r="B31" s="67" t="s">
        <v>21</v>
      </c>
      <c r="C31" s="60">
        <f>PFI!C37</f>
        <v>3468173.3758090292</v>
      </c>
      <c r="D31" s="60">
        <f>Izverstais_PFI_aprekins!Y35</f>
        <v>1177217.537723734</v>
      </c>
      <c r="E31" s="442">
        <f t="shared" si="0"/>
        <v>4645390.9135327637</v>
      </c>
      <c r="F31" s="351"/>
      <c r="G31" s="422">
        <f>PFI!O37</f>
        <v>4459230.8526478596</v>
      </c>
      <c r="H31" s="135">
        <f t="shared" si="1"/>
        <v>186160.06088490412</v>
      </c>
      <c r="I31" s="453">
        <f t="shared" si="2"/>
        <v>4.174712344716669E-2</v>
      </c>
      <c r="J31" s="475">
        <f>PFI!U37</f>
        <v>1177217.537723734</v>
      </c>
      <c r="K31" s="445">
        <f t="shared" si="3"/>
        <v>4645390.9135327637</v>
      </c>
      <c r="L31" s="342">
        <f t="shared" si="4"/>
        <v>186160.06088490412</v>
      </c>
      <c r="M31" s="224">
        <f t="shared" si="5"/>
        <v>4.174712344716669E-2</v>
      </c>
      <c r="O31" s="204"/>
      <c r="P31" s="204"/>
    </row>
    <row r="32" spans="1:16" ht="15">
      <c r="A32" s="43">
        <v>20</v>
      </c>
      <c r="B32" s="67" t="s">
        <v>22</v>
      </c>
      <c r="C32" s="60">
        <f>PFI!C38</f>
        <v>10157094.003430016</v>
      </c>
      <c r="D32" s="60">
        <f>Izverstais_PFI_aprekins!Y36</f>
        <v>-1587019.0044847201</v>
      </c>
      <c r="E32" s="442">
        <f t="shared" si="0"/>
        <v>8570074.9989452958</v>
      </c>
      <c r="F32" s="351"/>
      <c r="G32" s="422">
        <f>PFI!O38</f>
        <v>8118740.6085469779</v>
      </c>
      <c r="H32" s="135">
        <f t="shared" si="1"/>
        <v>451334.39039831795</v>
      </c>
      <c r="I32" s="453">
        <f t="shared" si="2"/>
        <v>5.5591675132862006E-2</v>
      </c>
      <c r="J32" s="475">
        <f>PFI!U38</f>
        <v>-1587019.0044847203</v>
      </c>
      <c r="K32" s="445">
        <f t="shared" si="3"/>
        <v>8570074.9989452958</v>
      </c>
      <c r="L32" s="342">
        <f t="shared" si="4"/>
        <v>451334.39039831795</v>
      </c>
      <c r="M32" s="224">
        <f t="shared" si="5"/>
        <v>5.5591675132862006E-2</v>
      </c>
      <c r="O32" s="204"/>
      <c r="P32" s="204"/>
    </row>
    <row r="33" spans="1:16" ht="15">
      <c r="A33" s="43">
        <v>21</v>
      </c>
      <c r="B33" s="67" t="s">
        <v>23</v>
      </c>
      <c r="C33" s="60">
        <f>PFI!C39</f>
        <v>10373721.787945593</v>
      </c>
      <c r="D33" s="60">
        <f>Izverstais_PFI_aprekins!Y37</f>
        <v>-1868222.6222490631</v>
      </c>
      <c r="E33" s="442">
        <f t="shared" si="0"/>
        <v>8505499.1656965297</v>
      </c>
      <c r="F33" s="351"/>
      <c r="G33" s="422">
        <f>PFI!O39</f>
        <v>8949378.6974788792</v>
      </c>
      <c r="H33" s="446">
        <f t="shared" si="1"/>
        <v>-443879.53178234957</v>
      </c>
      <c r="I33" s="456">
        <f t="shared" si="2"/>
        <v>-4.9598921532663987E-2</v>
      </c>
      <c r="J33" s="475">
        <f>PFI!U39</f>
        <v>-1422644.9782035029</v>
      </c>
      <c r="K33" s="445">
        <f t="shared" si="3"/>
        <v>8951076.8097420894</v>
      </c>
      <c r="L33" s="342">
        <f t="shared" si="4"/>
        <v>1698.1122632101178</v>
      </c>
      <c r="M33" s="224">
        <f t="shared" si="5"/>
        <v>1.8974638582314185E-4</v>
      </c>
      <c r="O33" s="204"/>
      <c r="P33" s="204"/>
    </row>
    <row r="34" spans="1:16" ht="15">
      <c r="A34" s="43">
        <v>22</v>
      </c>
      <c r="B34" s="67" t="s">
        <v>24</v>
      </c>
      <c r="C34" s="60">
        <f>PFI!C40</f>
        <v>3746657.6797687095</v>
      </c>
      <c r="D34" s="60">
        <f>Izverstais_PFI_aprekins!Y38</f>
        <v>151481.83213130466</v>
      </c>
      <c r="E34" s="442">
        <f t="shared" si="0"/>
        <v>3898139.5119000142</v>
      </c>
      <c r="F34" s="351"/>
      <c r="G34" s="422">
        <f>PFI!O40</f>
        <v>3483254.0608040798</v>
      </c>
      <c r="H34" s="135">
        <f t="shared" si="1"/>
        <v>414885.45109593449</v>
      </c>
      <c r="I34" s="453">
        <f t="shared" si="2"/>
        <v>0.11910858176109085</v>
      </c>
      <c r="J34" s="475">
        <f>PFI!U40</f>
        <v>151481.83213130466</v>
      </c>
      <c r="K34" s="445">
        <f t="shared" si="3"/>
        <v>3898139.5119000142</v>
      </c>
      <c r="L34" s="342">
        <f t="shared" si="4"/>
        <v>414885.45109593449</v>
      </c>
      <c r="M34" s="224">
        <f t="shared" si="5"/>
        <v>0.11910858176109085</v>
      </c>
      <c r="O34" s="204"/>
      <c r="P34" s="204"/>
    </row>
    <row r="35" spans="1:16" ht="15">
      <c r="A35" s="43">
        <v>23</v>
      </c>
      <c r="B35" s="67" t="s">
        <v>25</v>
      </c>
      <c r="C35" s="60">
        <f>PFI!C41</f>
        <v>441396.92650504626</v>
      </c>
      <c r="D35" s="60">
        <f>Izverstais_PFI_aprekins!Y39</f>
        <v>263132.44603480172</v>
      </c>
      <c r="E35" s="442">
        <f t="shared" si="0"/>
        <v>704529.37253984797</v>
      </c>
      <c r="F35" s="351"/>
      <c r="G35" s="422">
        <f>PFI!O41</f>
        <v>670689.82326242793</v>
      </c>
      <c r="H35" s="135">
        <f t="shared" si="1"/>
        <v>33839.549277420039</v>
      </c>
      <c r="I35" s="453">
        <f t="shared" si="2"/>
        <v>5.0454842318636617E-2</v>
      </c>
      <c r="J35" s="475">
        <f>PFI!U41</f>
        <v>263132.44603480172</v>
      </c>
      <c r="K35" s="445">
        <f t="shared" si="3"/>
        <v>704529.37253984797</v>
      </c>
      <c r="L35" s="342">
        <f t="shared" si="4"/>
        <v>33839.549277420039</v>
      </c>
      <c r="M35" s="224">
        <f t="shared" si="5"/>
        <v>5.0454842318636617E-2</v>
      </c>
      <c r="O35" s="204"/>
      <c r="P35" s="204"/>
    </row>
    <row r="36" spans="1:16" ht="15">
      <c r="A36" s="43">
        <v>24</v>
      </c>
      <c r="B36" s="67" t="s">
        <v>26</v>
      </c>
      <c r="C36" s="60">
        <f>PFI!C42</f>
        <v>5264685.0560933044</v>
      </c>
      <c r="D36" s="60">
        <f>Izverstais_PFI_aprekins!Y40</f>
        <v>2791175.5604320057</v>
      </c>
      <c r="E36" s="442">
        <f t="shared" si="0"/>
        <v>8055860.6165253101</v>
      </c>
      <c r="F36" s="351"/>
      <c r="G36" s="422">
        <f>PFI!O42</f>
        <v>8099978.9235466477</v>
      </c>
      <c r="H36" s="446">
        <f t="shared" si="1"/>
        <v>-44118.307021337561</v>
      </c>
      <c r="I36" s="456">
        <f t="shared" si="2"/>
        <v>-5.4467187430680131E-3</v>
      </c>
      <c r="J36" s="475">
        <f>PFI!U42</f>
        <v>2835462.6471172404</v>
      </c>
      <c r="K36" s="445">
        <f t="shared" si="3"/>
        <v>8100147.7032105448</v>
      </c>
      <c r="L36" s="342">
        <f t="shared" si="4"/>
        <v>168.77966389711946</v>
      </c>
      <c r="M36" s="224">
        <f t="shared" si="5"/>
        <v>2.0837049761412985E-5</v>
      </c>
      <c r="O36" s="204"/>
      <c r="P36" s="204"/>
    </row>
    <row r="37" spans="1:16" ht="15">
      <c r="A37" s="43">
        <v>25</v>
      </c>
      <c r="B37" s="67" t="s">
        <v>27</v>
      </c>
      <c r="C37" s="60">
        <f>PFI!C43</f>
        <v>13681177.849030061</v>
      </c>
      <c r="D37" s="60">
        <f>Izverstais_PFI_aprekins!Y41</f>
        <v>2311119.7679536981</v>
      </c>
      <c r="E37" s="442">
        <f t="shared" si="0"/>
        <v>15992297.616983758</v>
      </c>
      <c r="F37" s="351"/>
      <c r="G37" s="422">
        <f>PFI!O43</f>
        <v>14772368.263937861</v>
      </c>
      <c r="H37" s="135">
        <f t="shared" si="1"/>
        <v>1219929.3530458976</v>
      </c>
      <c r="I37" s="453">
        <f t="shared" si="2"/>
        <v>8.2581840044156918E-2</v>
      </c>
      <c r="J37" s="475">
        <f>PFI!U43</f>
        <v>2311119.7679536981</v>
      </c>
      <c r="K37" s="445">
        <f t="shared" si="3"/>
        <v>15992297.616983758</v>
      </c>
      <c r="L37" s="342">
        <f t="shared" si="4"/>
        <v>1219929.3530458976</v>
      </c>
      <c r="M37" s="224">
        <f t="shared" si="5"/>
        <v>8.2581840044156918E-2</v>
      </c>
      <c r="O37" s="204"/>
      <c r="P37" s="204"/>
    </row>
    <row r="38" spans="1:16" ht="15">
      <c r="A38" s="43">
        <v>26</v>
      </c>
      <c r="B38" s="67" t="s">
        <v>28</v>
      </c>
      <c r="C38" s="60">
        <f>PFI!C44</f>
        <v>1850561.8984656422</v>
      </c>
      <c r="D38" s="60">
        <f>Izverstais_PFI_aprekins!Y42</f>
        <v>317017.90943867736</v>
      </c>
      <c r="E38" s="442">
        <f t="shared" si="0"/>
        <v>2167579.8079043198</v>
      </c>
      <c r="F38" s="351"/>
      <c r="G38" s="422">
        <f>PFI!O44</f>
        <v>1918836.6611304139</v>
      </c>
      <c r="H38" s="135">
        <f t="shared" si="1"/>
        <v>248743.14677390596</v>
      </c>
      <c r="I38" s="453">
        <f t="shared" si="2"/>
        <v>0.12963226720265375</v>
      </c>
      <c r="J38" s="475">
        <f>PFI!U44</f>
        <v>310048.18196720374</v>
      </c>
      <c r="K38" s="445">
        <f t="shared" si="3"/>
        <v>2160610.0804328462</v>
      </c>
      <c r="L38" s="342">
        <f t="shared" si="4"/>
        <v>241773.41930243233</v>
      </c>
      <c r="M38" s="224">
        <f t="shared" si="5"/>
        <v>0.12600000000000011</v>
      </c>
      <c r="O38" s="204"/>
      <c r="P38" s="204"/>
    </row>
    <row r="39" spans="1:16" ht="15">
      <c r="A39" s="43">
        <v>27</v>
      </c>
      <c r="B39" s="67" t="s">
        <v>29</v>
      </c>
      <c r="C39" s="60">
        <f>PFI!C45</f>
        <v>3016291.1604571091</v>
      </c>
      <c r="D39" s="60">
        <f>Izverstais_PFI_aprekins!Y43</f>
        <v>952997.87532811705</v>
      </c>
      <c r="E39" s="442">
        <f t="shared" si="0"/>
        <v>3969289.0357852262</v>
      </c>
      <c r="F39" s="351"/>
      <c r="G39" s="422">
        <f>PFI!O45</f>
        <v>3752603.3556910525</v>
      </c>
      <c r="H39" s="135">
        <f t="shared" si="1"/>
        <v>216685.68009417364</v>
      </c>
      <c r="I39" s="453">
        <f t="shared" si="2"/>
        <v>5.7742761372729934E-2</v>
      </c>
      <c r="J39" s="475">
        <f>PFI!U45</f>
        <v>952997.87532811705</v>
      </c>
      <c r="K39" s="445">
        <f t="shared" si="3"/>
        <v>3969289.0357852262</v>
      </c>
      <c r="L39" s="342">
        <f t="shared" si="4"/>
        <v>216685.68009417364</v>
      </c>
      <c r="M39" s="224">
        <f t="shared" si="5"/>
        <v>5.7742761372729934E-2</v>
      </c>
      <c r="O39" s="204"/>
      <c r="P39" s="204"/>
    </row>
    <row r="40" spans="1:16" ht="15">
      <c r="A40" s="43">
        <v>28</v>
      </c>
      <c r="B40" s="67" t="s">
        <v>30</v>
      </c>
      <c r="C40" s="60">
        <f>PFI!C46</f>
        <v>3870698.1104557095</v>
      </c>
      <c r="D40" s="60">
        <f>Izverstais_PFI_aprekins!Y44</f>
        <v>1150845.0886511372</v>
      </c>
      <c r="E40" s="442">
        <f t="shared" si="0"/>
        <v>5021543.1991068469</v>
      </c>
      <c r="F40" s="351"/>
      <c r="G40" s="422">
        <f>PFI!O46</f>
        <v>4570321.0539593222</v>
      </c>
      <c r="H40" s="135">
        <f t="shared" si="1"/>
        <v>451222.14514752477</v>
      </c>
      <c r="I40" s="453">
        <f t="shared" si="2"/>
        <v>9.8728763213828508E-2</v>
      </c>
      <c r="J40" s="475">
        <f>PFI!U46</f>
        <v>1150845.0886511372</v>
      </c>
      <c r="K40" s="445">
        <f t="shared" si="3"/>
        <v>5021543.1991068469</v>
      </c>
      <c r="L40" s="342">
        <f t="shared" si="4"/>
        <v>451222.14514752477</v>
      </c>
      <c r="M40" s="224">
        <f t="shared" si="5"/>
        <v>9.8728763213828508E-2</v>
      </c>
      <c r="O40" s="204"/>
      <c r="P40" s="204"/>
    </row>
    <row r="41" spans="1:16" ht="15">
      <c r="A41" s="43">
        <v>29</v>
      </c>
      <c r="B41" s="67" t="s">
        <v>31</v>
      </c>
      <c r="C41" s="60">
        <f>PFI!C47</f>
        <v>6695262.4387992788</v>
      </c>
      <c r="D41" s="60">
        <f>Izverstais_PFI_aprekins!Y45</f>
        <v>-1357715.4781648747</v>
      </c>
      <c r="E41" s="442">
        <f t="shared" si="0"/>
        <v>5337546.9606344039</v>
      </c>
      <c r="F41" s="351"/>
      <c r="G41" s="422">
        <f>PFI!O47</f>
        <v>5355252.1535197124</v>
      </c>
      <c r="H41" s="446">
        <f t="shared" si="1"/>
        <v>-17705.192885308526</v>
      </c>
      <c r="I41" s="456">
        <f t="shared" si="2"/>
        <v>-3.3061361776721698E-3</v>
      </c>
      <c r="J41" s="475">
        <f>PFI!U47</f>
        <v>-1339942.5520253647</v>
      </c>
      <c r="K41" s="445">
        <f t="shared" si="3"/>
        <v>5355319.8867739141</v>
      </c>
      <c r="L41" s="342">
        <f t="shared" si="4"/>
        <v>67.733254201710224</v>
      </c>
      <c r="M41" s="224">
        <f t="shared" si="5"/>
        <v>1.2648004661608425E-5</v>
      </c>
      <c r="O41" s="204"/>
      <c r="P41" s="204"/>
    </row>
    <row r="42" spans="1:16" ht="15">
      <c r="A42" s="43">
        <v>30</v>
      </c>
      <c r="B42" s="67" t="s">
        <v>32</v>
      </c>
      <c r="C42" s="60">
        <f>PFI!C48</f>
        <v>10939567.452423714</v>
      </c>
      <c r="D42" s="60">
        <f>Izverstais_PFI_aprekins!Y46</f>
        <v>912082.7399676214</v>
      </c>
      <c r="E42" s="442">
        <f t="shared" si="0"/>
        <v>11851650.192391336</v>
      </c>
      <c r="F42" s="351"/>
      <c r="G42" s="422">
        <f>PFI!O48</f>
        <v>10681183.173287585</v>
      </c>
      <c r="H42" s="135">
        <f t="shared" si="1"/>
        <v>1170467.0191037506</v>
      </c>
      <c r="I42" s="453">
        <f t="shared" si="2"/>
        <v>0.10958215022760354</v>
      </c>
      <c r="J42" s="475">
        <f>PFI!U48</f>
        <v>912082.73996762163</v>
      </c>
      <c r="K42" s="445">
        <f t="shared" si="3"/>
        <v>11851650.192391336</v>
      </c>
      <c r="L42" s="342">
        <f t="shared" si="4"/>
        <v>1170467.0191037506</v>
      </c>
      <c r="M42" s="224">
        <f t="shared" si="5"/>
        <v>0.10958215022760354</v>
      </c>
      <c r="O42" s="204"/>
      <c r="P42" s="204"/>
    </row>
    <row r="43" spans="1:16" ht="15">
      <c r="A43" s="43">
        <v>31</v>
      </c>
      <c r="B43" s="67" t="s">
        <v>33</v>
      </c>
      <c r="C43" s="60">
        <f>PFI!C49</f>
        <v>1213157.6293160559</v>
      </c>
      <c r="D43" s="60">
        <f>Izverstais_PFI_aprekins!Y47</f>
        <v>445076.38565377251</v>
      </c>
      <c r="E43" s="442">
        <f t="shared" si="0"/>
        <v>1658234.0149698285</v>
      </c>
      <c r="F43" s="351"/>
      <c r="G43" s="422">
        <f>PFI!O49</f>
        <v>1616777.0767147348</v>
      </c>
      <c r="H43" s="135">
        <f t="shared" si="1"/>
        <v>41456.938255093759</v>
      </c>
      <c r="I43" s="453">
        <f t="shared" si="2"/>
        <v>2.5641715764138429E-2</v>
      </c>
      <c r="J43" s="475">
        <f>PFI!U49</f>
        <v>445076.38565377251</v>
      </c>
      <c r="K43" s="445">
        <f t="shared" si="3"/>
        <v>1658234.0149698285</v>
      </c>
      <c r="L43" s="342">
        <f t="shared" si="4"/>
        <v>41456.938255093759</v>
      </c>
      <c r="M43" s="224">
        <f t="shared" si="5"/>
        <v>2.5641715764138429E-2</v>
      </c>
      <c r="O43" s="204"/>
      <c r="P43" s="204"/>
    </row>
    <row r="44" spans="1:16" ht="15">
      <c r="A44" s="43">
        <v>32</v>
      </c>
      <c r="B44" s="67" t="s">
        <v>34</v>
      </c>
      <c r="C44" s="60">
        <f>PFI!C50</f>
        <v>922688.91416280274</v>
      </c>
      <c r="D44" s="60">
        <f>Izverstais_PFI_aprekins!Y48</f>
        <v>779461.84361735987</v>
      </c>
      <c r="E44" s="442">
        <f t="shared" si="0"/>
        <v>1702150.7577801626</v>
      </c>
      <c r="F44" s="351"/>
      <c r="G44" s="422">
        <f>PFI!O50</f>
        <v>1622444.4591390104</v>
      </c>
      <c r="H44" s="135">
        <f t="shared" si="1"/>
        <v>79706.298641152214</v>
      </c>
      <c r="I44" s="453">
        <f t="shared" si="2"/>
        <v>4.9127289499605098E-2</v>
      </c>
      <c r="J44" s="475">
        <f>PFI!U50</f>
        <v>779461.84361735987</v>
      </c>
      <c r="K44" s="445">
        <f t="shared" si="3"/>
        <v>1702150.7577801626</v>
      </c>
      <c r="L44" s="342">
        <f t="shared" si="4"/>
        <v>79706.298641152214</v>
      </c>
      <c r="M44" s="224">
        <f t="shared" si="5"/>
        <v>4.9127289499605098E-2</v>
      </c>
      <c r="O44" s="204"/>
      <c r="P44" s="204"/>
    </row>
    <row r="45" spans="1:16" ht="15">
      <c r="A45" s="43">
        <v>33</v>
      </c>
      <c r="B45" s="67" t="s">
        <v>35</v>
      </c>
      <c r="C45" s="60">
        <f>PFI!C51</f>
        <v>2476706.4672672078</v>
      </c>
      <c r="D45" s="60">
        <f>Izverstais_PFI_aprekins!Y49</f>
        <v>2146265.0019721957</v>
      </c>
      <c r="E45" s="442">
        <f t="shared" si="0"/>
        <v>4622971.4692394035</v>
      </c>
      <c r="F45" s="351"/>
      <c r="G45" s="422">
        <f>PFI!O51</f>
        <v>4733258.053312473</v>
      </c>
      <c r="H45" s="446">
        <f t="shared" si="1"/>
        <v>-110286.58407306951</v>
      </c>
      <c r="I45" s="456">
        <f t="shared" si="2"/>
        <v>-2.3300353124818041E-2</v>
      </c>
      <c r="J45" s="475">
        <f>PFI!U51</f>
        <v>2256973.5000725472</v>
      </c>
      <c r="K45" s="445">
        <f t="shared" si="3"/>
        <v>4733679.967339755</v>
      </c>
      <c r="L45" s="342">
        <f t="shared" si="4"/>
        <v>421.91402728203684</v>
      </c>
      <c r="M45" s="224">
        <f t="shared" si="5"/>
        <v>8.9138184001358312E-5</v>
      </c>
      <c r="O45" s="204"/>
      <c r="P45" s="204"/>
    </row>
    <row r="46" spans="1:16" ht="15">
      <c r="A46" s="43">
        <v>34</v>
      </c>
      <c r="B46" s="67" t="s">
        <v>36</v>
      </c>
      <c r="C46" s="60">
        <f>PFI!C52</f>
        <v>7963128.1702986984</v>
      </c>
      <c r="D46" s="60">
        <f>Izverstais_PFI_aprekins!Y50</f>
        <v>5634745.3975313678</v>
      </c>
      <c r="E46" s="442">
        <f t="shared" si="0"/>
        <v>13597873.567830067</v>
      </c>
      <c r="F46" s="351"/>
      <c r="G46" s="422">
        <f>PFI!O52</f>
        <v>14020622.041105172</v>
      </c>
      <c r="H46" s="446">
        <f t="shared" si="1"/>
        <v>-422748.47327510454</v>
      </c>
      <c r="I46" s="456">
        <f t="shared" si="2"/>
        <v>-3.0151905674063895E-2</v>
      </c>
      <c r="J46" s="475">
        <f>PFI!U52</f>
        <v>6059111.1437720442</v>
      </c>
      <c r="K46" s="445">
        <f t="shared" si="3"/>
        <v>14022239.314070743</v>
      </c>
      <c r="L46" s="342">
        <f t="shared" si="4"/>
        <v>1617.2729655709118</v>
      </c>
      <c r="M46" s="224">
        <f t="shared" si="5"/>
        <v>1.1534958726011624E-4</v>
      </c>
      <c r="O46" s="204"/>
      <c r="P46" s="204"/>
    </row>
    <row r="47" spans="1:16" ht="15">
      <c r="A47" s="43">
        <v>35</v>
      </c>
      <c r="B47" s="67" t="s">
        <v>37</v>
      </c>
      <c r="C47" s="60">
        <f>PFI!C53</f>
        <v>12961576.212569168</v>
      </c>
      <c r="D47" s="60">
        <f>Izverstais_PFI_aprekins!Y51</f>
        <v>1432356.8657030852</v>
      </c>
      <c r="E47" s="442">
        <f t="shared" si="0"/>
        <v>14393933.078272253</v>
      </c>
      <c r="F47" s="351"/>
      <c r="G47" s="422">
        <f>PFI!O53</f>
        <v>13046494.94132847</v>
      </c>
      <c r="H47" s="135">
        <f t="shared" si="1"/>
        <v>1347438.1369437836</v>
      </c>
      <c r="I47" s="453">
        <f t="shared" si="2"/>
        <v>0.1032797040893636</v>
      </c>
      <c r="J47" s="475">
        <f>PFI!U53</f>
        <v>1432356.8657030852</v>
      </c>
      <c r="K47" s="445">
        <f t="shared" si="3"/>
        <v>14393933.078272253</v>
      </c>
      <c r="L47" s="342">
        <f t="shared" si="4"/>
        <v>1347438.1369437836</v>
      </c>
      <c r="M47" s="224">
        <f t="shared" si="5"/>
        <v>0.1032797040893636</v>
      </c>
      <c r="O47" s="204"/>
      <c r="P47" s="204"/>
    </row>
    <row r="48" spans="1:16" ht="15">
      <c r="A48" s="43">
        <v>36</v>
      </c>
      <c r="B48" s="67" t="s">
        <v>38</v>
      </c>
      <c r="C48" s="60">
        <f>PFI!C54</f>
        <v>1963184.8044990972</v>
      </c>
      <c r="D48" s="60">
        <f>Izverstais_PFI_aprekins!Y52</f>
        <v>809795.99395597703</v>
      </c>
      <c r="E48" s="442">
        <f t="shared" si="0"/>
        <v>2772980.7984550744</v>
      </c>
      <c r="F48" s="351"/>
      <c r="G48" s="422">
        <f>PFI!O54</f>
        <v>2530549.7153014676</v>
      </c>
      <c r="H48" s="135">
        <f t="shared" si="1"/>
        <v>242431.08315360686</v>
      </c>
      <c r="I48" s="453">
        <f t="shared" si="2"/>
        <v>9.5801746825086909E-2</v>
      </c>
      <c r="J48" s="475">
        <f>PFI!U54</f>
        <v>809795.99395597703</v>
      </c>
      <c r="K48" s="445">
        <f t="shared" si="3"/>
        <v>2772980.7984550744</v>
      </c>
      <c r="L48" s="342">
        <f t="shared" si="4"/>
        <v>242431.08315360686</v>
      </c>
      <c r="M48" s="224">
        <f t="shared" si="5"/>
        <v>9.5801746825086909E-2</v>
      </c>
      <c r="O48" s="204"/>
      <c r="P48" s="204"/>
    </row>
    <row r="49" spans="1:16" ht="15">
      <c r="A49" s="43">
        <v>37</v>
      </c>
      <c r="B49" s="67" t="s">
        <v>39</v>
      </c>
      <c r="C49" s="60">
        <f>PFI!C55</f>
        <v>1434804.6180367481</v>
      </c>
      <c r="D49" s="60">
        <f>Izverstais_PFI_aprekins!Y53</f>
        <v>473018.476149389</v>
      </c>
      <c r="E49" s="442">
        <f t="shared" si="0"/>
        <v>1907823.0941861372</v>
      </c>
      <c r="F49" s="351"/>
      <c r="G49" s="422">
        <f>PFI!O55</f>
        <v>1789918.5516632325</v>
      </c>
      <c r="H49" s="135">
        <f t="shared" si="1"/>
        <v>117904.5425229047</v>
      </c>
      <c r="I49" s="453">
        <f t="shared" si="2"/>
        <v>6.5871456784078353E-2</v>
      </c>
      <c r="J49" s="475">
        <f>PFI!U55</f>
        <v>473018.476149389</v>
      </c>
      <c r="K49" s="445">
        <f t="shared" si="3"/>
        <v>1907823.0941861372</v>
      </c>
      <c r="L49" s="342">
        <f t="shared" si="4"/>
        <v>117904.5425229047</v>
      </c>
      <c r="M49" s="224">
        <f t="shared" si="5"/>
        <v>6.5871456784078353E-2</v>
      </c>
      <c r="O49" s="204"/>
      <c r="P49" s="204"/>
    </row>
    <row r="50" spans="1:16" ht="15">
      <c r="A50" s="43">
        <v>38</v>
      </c>
      <c r="B50" s="67" t="s">
        <v>40</v>
      </c>
      <c r="C50" s="60">
        <f>PFI!C56</f>
        <v>4798724.9230045415</v>
      </c>
      <c r="D50" s="60">
        <f>Izverstais_PFI_aprekins!Y54</f>
        <v>183126.18845090631</v>
      </c>
      <c r="E50" s="442">
        <f t="shared" si="0"/>
        <v>4981851.111455448</v>
      </c>
      <c r="F50" s="351"/>
      <c r="G50" s="422">
        <f>PFI!O56</f>
        <v>4656781.7092844807</v>
      </c>
      <c r="H50" s="135">
        <f t="shared" si="1"/>
        <v>325069.40217096731</v>
      </c>
      <c r="I50" s="453">
        <f t="shared" si="2"/>
        <v>6.9805591600494932E-2</v>
      </c>
      <c r="J50" s="475">
        <f>PFI!U56</f>
        <v>183126.18845090637</v>
      </c>
      <c r="K50" s="445">
        <f t="shared" si="3"/>
        <v>4981851.111455448</v>
      </c>
      <c r="L50" s="342">
        <f t="shared" si="4"/>
        <v>325069.40217096731</v>
      </c>
      <c r="M50" s="224">
        <f t="shared" si="5"/>
        <v>6.9805591600494932E-2</v>
      </c>
      <c r="O50" s="204"/>
      <c r="P50" s="204"/>
    </row>
    <row r="51" spans="1:16" ht="15">
      <c r="A51" s="43">
        <v>39</v>
      </c>
      <c r="B51" s="67" t="s">
        <v>41</v>
      </c>
      <c r="C51" s="60">
        <f>PFI!C57</f>
        <v>1287699.6175447758</v>
      </c>
      <c r="D51" s="60">
        <f>Izverstais_PFI_aprekins!Y55</f>
        <v>644763.4376744898</v>
      </c>
      <c r="E51" s="442">
        <f t="shared" si="0"/>
        <v>1932463.0552192656</v>
      </c>
      <c r="F51" s="351"/>
      <c r="G51" s="422">
        <f>PFI!O57</f>
        <v>1837474.6914472207</v>
      </c>
      <c r="H51" s="135">
        <f t="shared" si="1"/>
        <v>94988.36377204489</v>
      </c>
      <c r="I51" s="453">
        <f t="shared" si="2"/>
        <v>5.1695059645817887E-2</v>
      </c>
      <c r="J51" s="475">
        <f>PFI!U57</f>
        <v>644763.4376744898</v>
      </c>
      <c r="K51" s="445">
        <f t="shared" si="3"/>
        <v>1932463.0552192656</v>
      </c>
      <c r="L51" s="342">
        <f t="shared" si="4"/>
        <v>94988.36377204489</v>
      </c>
      <c r="M51" s="224">
        <f t="shared" si="5"/>
        <v>5.1695059645817887E-2</v>
      </c>
      <c r="O51" s="204"/>
      <c r="P51" s="204"/>
    </row>
    <row r="52" spans="1:16" ht="15">
      <c r="A52" s="43">
        <v>40</v>
      </c>
      <c r="B52" s="67" t="s">
        <v>42</v>
      </c>
      <c r="C52" s="60">
        <f>PFI!C58</f>
        <v>10189801.936829371</v>
      </c>
      <c r="D52" s="60">
        <f>Izverstais_PFI_aprekins!Y56</f>
        <v>-2882893.9138425998</v>
      </c>
      <c r="E52" s="442">
        <f t="shared" si="0"/>
        <v>7306908.0229867715</v>
      </c>
      <c r="F52" s="351"/>
      <c r="G52" s="422">
        <f>PFI!O58</f>
        <v>8037324.5544394944</v>
      </c>
      <c r="H52" s="446">
        <f t="shared" si="1"/>
        <v>-730416.53145272285</v>
      </c>
      <c r="I52" s="456">
        <f t="shared" si="2"/>
        <v>-9.0878068504682941E-2</v>
      </c>
      <c r="J52" s="475">
        <f>PFI!U58</f>
        <v>-2149683.0898386277</v>
      </c>
      <c r="K52" s="445">
        <f t="shared" si="3"/>
        <v>8040118.8469907437</v>
      </c>
      <c r="L52" s="342">
        <f t="shared" si="4"/>
        <v>2794.2925512492657</v>
      </c>
      <c r="M52" s="224">
        <f t="shared" si="5"/>
        <v>3.4766451601186965E-4</v>
      </c>
      <c r="O52" s="204"/>
      <c r="P52" s="204"/>
    </row>
    <row r="53" spans="1:16" ht="15">
      <c r="A53" s="43">
        <v>41</v>
      </c>
      <c r="B53" s="67" t="s">
        <v>43</v>
      </c>
      <c r="C53" s="60">
        <f>PFI!C59</f>
        <v>4959091.6306212042</v>
      </c>
      <c r="D53" s="60">
        <f>Izverstais_PFI_aprekins!Y57</f>
        <v>1099824.6301941471</v>
      </c>
      <c r="E53" s="442">
        <f t="shared" si="0"/>
        <v>6058916.2608153513</v>
      </c>
      <c r="F53" s="351"/>
      <c r="G53" s="422">
        <f>PFI!O59</f>
        <v>5686835.1243422423</v>
      </c>
      <c r="H53" s="135">
        <f t="shared" si="1"/>
        <v>372081.13647310901</v>
      </c>
      <c r="I53" s="453">
        <f t="shared" si="2"/>
        <v>6.5428507832138827E-2</v>
      </c>
      <c r="J53" s="475">
        <f>PFI!U59</f>
        <v>1099824.6301941471</v>
      </c>
      <c r="K53" s="445">
        <f t="shared" si="3"/>
        <v>6058916.2608153513</v>
      </c>
      <c r="L53" s="342">
        <f t="shared" si="4"/>
        <v>372081.13647310901</v>
      </c>
      <c r="M53" s="224">
        <f t="shared" si="5"/>
        <v>6.5428507832138827E-2</v>
      </c>
      <c r="O53" s="204"/>
      <c r="P53" s="204"/>
    </row>
    <row r="54" spans="1:16" ht="15">
      <c r="A54" s="43">
        <v>42</v>
      </c>
      <c r="B54" s="67" t="s">
        <v>44</v>
      </c>
      <c r="C54" s="60">
        <f>PFI!C60</f>
        <v>10246392.240963832</v>
      </c>
      <c r="D54" s="60">
        <f>Izverstais_PFI_aprekins!Y58</f>
        <v>3671171.5268240212</v>
      </c>
      <c r="E54" s="442">
        <f t="shared" si="0"/>
        <v>13917563.767787853</v>
      </c>
      <c r="F54" s="351"/>
      <c r="G54" s="422">
        <f>PFI!O60</f>
        <v>13203013.86175159</v>
      </c>
      <c r="H54" s="135">
        <f t="shared" si="1"/>
        <v>714549.90603626333</v>
      </c>
      <c r="I54" s="453">
        <f t="shared" si="2"/>
        <v>5.4120211757580305E-2</v>
      </c>
      <c r="J54" s="475">
        <f>PFI!U60</f>
        <v>3671171.5268240212</v>
      </c>
      <c r="K54" s="445">
        <f t="shared" si="3"/>
        <v>13917563.767787853</v>
      </c>
      <c r="L54" s="342">
        <f t="shared" si="4"/>
        <v>714549.90603626333</v>
      </c>
      <c r="M54" s="224">
        <f t="shared" si="5"/>
        <v>5.4120211757580305E-2</v>
      </c>
      <c r="O54" s="204"/>
      <c r="P54" s="204"/>
    </row>
    <row r="55" spans="1:16" ht="15">
      <c r="A55" s="43">
        <v>43</v>
      </c>
      <c r="B55" s="67" t="s">
        <v>45</v>
      </c>
      <c r="C55" s="60">
        <f>PFI!C61</f>
        <v>5358089.4301684536</v>
      </c>
      <c r="D55" s="60">
        <f>Izverstais_PFI_aprekins!Y59</f>
        <v>683784.39340913156</v>
      </c>
      <c r="E55" s="442">
        <f t="shared" si="0"/>
        <v>6041873.8235775847</v>
      </c>
      <c r="F55" s="351"/>
      <c r="G55" s="422">
        <f>PFI!O61</f>
        <v>5494668.9297575345</v>
      </c>
      <c r="H55" s="135">
        <f t="shared" si="1"/>
        <v>547204.89382005017</v>
      </c>
      <c r="I55" s="453">
        <f t="shared" si="2"/>
        <v>9.9588328398922732E-2</v>
      </c>
      <c r="J55" s="475">
        <f>PFI!U61</f>
        <v>683784.39340913156</v>
      </c>
      <c r="K55" s="445">
        <f t="shared" si="3"/>
        <v>6041873.8235775847</v>
      </c>
      <c r="L55" s="342">
        <f t="shared" si="4"/>
        <v>547204.89382005017</v>
      </c>
      <c r="M55" s="224">
        <f t="shared" si="5"/>
        <v>9.9588328398922732E-2</v>
      </c>
      <c r="O55" s="204"/>
      <c r="P55" s="204"/>
    </row>
    <row r="56" spans="1:16" ht="15">
      <c r="A56" s="43">
        <v>44</v>
      </c>
      <c r="B56" s="67" t="s">
        <v>46</v>
      </c>
      <c r="C56" s="60">
        <f>PFI!C62</f>
        <v>9042192.390320478</v>
      </c>
      <c r="D56" s="60">
        <f>Izverstais_PFI_aprekins!Y60</f>
        <v>-1525843.8973104167</v>
      </c>
      <c r="E56" s="442">
        <f t="shared" si="0"/>
        <v>7516348.4930100609</v>
      </c>
      <c r="F56" s="351"/>
      <c r="G56" s="422">
        <f>PFI!O62</f>
        <v>7340529.7645756993</v>
      </c>
      <c r="H56" s="135">
        <f t="shared" si="1"/>
        <v>175818.72843436152</v>
      </c>
      <c r="I56" s="453">
        <f t="shared" si="2"/>
        <v>2.3951776516571988E-2</v>
      </c>
      <c r="J56" s="475">
        <f>PFI!U62</f>
        <v>-1525843.8973104167</v>
      </c>
      <c r="K56" s="445">
        <f t="shared" si="3"/>
        <v>7516348.4930100609</v>
      </c>
      <c r="L56" s="342">
        <f t="shared" si="4"/>
        <v>175818.72843436152</v>
      </c>
      <c r="M56" s="224">
        <f t="shared" si="5"/>
        <v>2.3951776516571988E-2</v>
      </c>
      <c r="O56" s="204"/>
      <c r="P56" s="204"/>
    </row>
    <row r="57" spans="1:16" ht="15">
      <c r="A57" s="43">
        <v>45</v>
      </c>
      <c r="B57" s="67" t="s">
        <v>47</v>
      </c>
      <c r="C57" s="60">
        <f>PFI!C63</f>
        <v>5155694.354176715</v>
      </c>
      <c r="D57" s="60">
        <f>Izverstais_PFI_aprekins!Y61</f>
        <v>159432.52439432387</v>
      </c>
      <c r="E57" s="442">
        <f t="shared" si="0"/>
        <v>5315126.8785710391</v>
      </c>
      <c r="F57" s="351"/>
      <c r="G57" s="422">
        <f>PFI!O63</f>
        <v>4835183.9783524796</v>
      </c>
      <c r="H57" s="135">
        <f t="shared" si="1"/>
        <v>479942.90021855943</v>
      </c>
      <c r="I57" s="453">
        <f t="shared" si="2"/>
        <v>9.9260525011520384E-2</v>
      </c>
      <c r="J57" s="475">
        <f>PFI!U63</f>
        <v>159432.52439432393</v>
      </c>
      <c r="K57" s="445">
        <f t="shared" si="3"/>
        <v>5315126.8785710391</v>
      </c>
      <c r="L57" s="342">
        <f t="shared" si="4"/>
        <v>479942.90021855943</v>
      </c>
      <c r="M57" s="224">
        <f t="shared" si="5"/>
        <v>9.9260525011520384E-2</v>
      </c>
      <c r="O57" s="204"/>
      <c r="P57" s="204"/>
    </row>
    <row r="58" spans="1:16" ht="15">
      <c r="A58" s="43">
        <v>46</v>
      </c>
      <c r="B58" s="67" t="s">
        <v>48</v>
      </c>
      <c r="C58" s="60">
        <f>PFI!C64</f>
        <v>2913069.0548699545</v>
      </c>
      <c r="D58" s="60">
        <f>Izverstais_PFI_aprekins!Y62</f>
        <v>1691857.4634364378</v>
      </c>
      <c r="E58" s="442">
        <f t="shared" si="0"/>
        <v>4604926.5183063922</v>
      </c>
      <c r="F58" s="351"/>
      <c r="G58" s="422">
        <f>PFI!O64</f>
        <v>4576647.0989617519</v>
      </c>
      <c r="H58" s="135">
        <f t="shared" si="1"/>
        <v>28279.419344640337</v>
      </c>
      <c r="I58" s="453">
        <f t="shared" si="2"/>
        <v>6.1790692472347697E-3</v>
      </c>
      <c r="J58" s="475">
        <f>PFI!U64</f>
        <v>1691857.4634364378</v>
      </c>
      <c r="K58" s="445">
        <f t="shared" si="3"/>
        <v>4604926.5183063922</v>
      </c>
      <c r="L58" s="342">
        <f t="shared" si="4"/>
        <v>28279.419344640337</v>
      </c>
      <c r="M58" s="224">
        <f t="shared" si="5"/>
        <v>6.1790692472347697E-3</v>
      </c>
      <c r="O58" s="204"/>
      <c r="P58" s="204"/>
    </row>
    <row r="59" spans="1:16" ht="15">
      <c r="A59" s="43">
        <v>47</v>
      </c>
      <c r="B59" s="67" t="s">
        <v>49</v>
      </c>
      <c r="C59" s="60">
        <f>PFI!C65</f>
        <v>2693630.0390076893</v>
      </c>
      <c r="D59" s="60">
        <f>Izverstais_PFI_aprekins!Y63</f>
        <v>1020490.897413407</v>
      </c>
      <c r="E59" s="442">
        <f t="shared" si="0"/>
        <v>3714120.9364210963</v>
      </c>
      <c r="F59" s="351"/>
      <c r="G59" s="422">
        <f>PFI!O65</f>
        <v>3442076.4304642738</v>
      </c>
      <c r="H59" s="135">
        <f t="shared" si="1"/>
        <v>272044.50595682254</v>
      </c>
      <c r="I59" s="453">
        <f t="shared" si="2"/>
        <v>7.9034998627304898E-2</v>
      </c>
      <c r="J59" s="475">
        <f>PFI!U65</f>
        <v>1020490.8974134071</v>
      </c>
      <c r="K59" s="445">
        <f t="shared" si="3"/>
        <v>3714120.9364210963</v>
      </c>
      <c r="L59" s="342">
        <f t="shared" si="4"/>
        <v>272044.50595682254</v>
      </c>
      <c r="M59" s="224">
        <f t="shared" si="5"/>
        <v>7.9034998627304898E-2</v>
      </c>
      <c r="O59" s="204"/>
      <c r="P59" s="204"/>
    </row>
    <row r="60" spans="1:16" ht="15">
      <c r="A60" s="43">
        <v>48</v>
      </c>
      <c r="B60" s="67" t="s">
        <v>50</v>
      </c>
      <c r="C60" s="60">
        <f>PFI!C66</f>
        <v>1009485.2197009384</v>
      </c>
      <c r="D60" s="60">
        <f>Izverstais_PFI_aprekins!Y64</f>
        <v>477985.08412784431</v>
      </c>
      <c r="E60" s="442">
        <f t="shared" si="0"/>
        <v>1487470.3038287829</v>
      </c>
      <c r="F60" s="351"/>
      <c r="G60" s="422">
        <f>PFI!O66</f>
        <v>1443291.1069367973</v>
      </c>
      <c r="H60" s="135">
        <f t="shared" si="1"/>
        <v>44179.196891985601</v>
      </c>
      <c r="I60" s="453">
        <f t="shared" si="2"/>
        <v>3.0610038875490853E-2</v>
      </c>
      <c r="J60" s="475">
        <f>PFI!U66</f>
        <v>477985.08412784431</v>
      </c>
      <c r="K60" s="445">
        <f t="shared" si="3"/>
        <v>1487470.3038287829</v>
      </c>
      <c r="L60" s="342">
        <f t="shared" si="4"/>
        <v>44179.196891985601</v>
      </c>
      <c r="M60" s="224">
        <f t="shared" si="5"/>
        <v>3.0610038875490853E-2</v>
      </c>
      <c r="O60" s="204"/>
      <c r="P60" s="204"/>
    </row>
    <row r="61" spans="1:16" ht="15">
      <c r="A61" s="43">
        <v>49</v>
      </c>
      <c r="B61" s="67" t="s">
        <v>51</v>
      </c>
      <c r="C61" s="60">
        <f>PFI!C67</f>
        <v>1303282.6027904581</v>
      </c>
      <c r="D61" s="60">
        <f>Izverstais_PFI_aprekins!Y65</f>
        <v>326299.1704157744</v>
      </c>
      <c r="E61" s="442">
        <f t="shared" si="0"/>
        <v>1629581.7732062326</v>
      </c>
      <c r="F61" s="351"/>
      <c r="G61" s="422">
        <f>PFI!O67</f>
        <v>1511232.9641242272</v>
      </c>
      <c r="H61" s="135">
        <f t="shared" si="1"/>
        <v>118348.80908200541</v>
      </c>
      <c r="I61" s="453">
        <f t="shared" si="2"/>
        <v>7.8312749848326479E-2</v>
      </c>
      <c r="J61" s="475">
        <f>PFI!U67</f>
        <v>326299.17041577445</v>
      </c>
      <c r="K61" s="445">
        <f t="shared" si="3"/>
        <v>1629581.7732062326</v>
      </c>
      <c r="L61" s="342">
        <f t="shared" si="4"/>
        <v>118348.80908200541</v>
      </c>
      <c r="M61" s="224">
        <f t="shared" si="5"/>
        <v>7.8312749848326479E-2</v>
      </c>
      <c r="O61" s="204"/>
      <c r="P61" s="204"/>
    </row>
    <row r="62" spans="1:16" ht="15">
      <c r="A62" s="43">
        <v>50</v>
      </c>
      <c r="B62" s="67" t="s">
        <v>52</v>
      </c>
      <c r="C62" s="60">
        <f>PFI!C68</f>
        <v>1932337.2594080248</v>
      </c>
      <c r="D62" s="60">
        <f>Izverstais_PFI_aprekins!Y66</f>
        <v>1157700.6593069714</v>
      </c>
      <c r="E62" s="442">
        <f t="shared" si="0"/>
        <v>3090037.9187149964</v>
      </c>
      <c r="F62" s="351"/>
      <c r="G62" s="422">
        <f>PFI!O68</f>
        <v>2847594.8447572524</v>
      </c>
      <c r="H62" s="135">
        <f t="shared" si="1"/>
        <v>242443.07395774405</v>
      </c>
      <c r="I62" s="453">
        <f t="shared" si="2"/>
        <v>8.5139595755382658E-2</v>
      </c>
      <c r="J62" s="475">
        <f>PFI!U68</f>
        <v>1157700.6593069714</v>
      </c>
      <c r="K62" s="445">
        <f t="shared" si="3"/>
        <v>3090037.9187149964</v>
      </c>
      <c r="L62" s="342">
        <f t="shared" si="4"/>
        <v>242443.07395774405</v>
      </c>
      <c r="M62" s="224">
        <f t="shared" si="5"/>
        <v>8.5139595755382658E-2</v>
      </c>
      <c r="O62" s="204"/>
      <c r="P62" s="204"/>
    </row>
    <row r="63" spans="1:16" ht="15">
      <c r="A63" s="43">
        <v>51</v>
      </c>
      <c r="B63" s="67" t="s">
        <v>53</v>
      </c>
      <c r="C63" s="60">
        <f>PFI!C69</f>
        <v>12864680.778615877</v>
      </c>
      <c r="D63" s="60">
        <f>Izverstais_PFI_aprekins!Y67</f>
        <v>2512902.3037140607</v>
      </c>
      <c r="E63" s="442">
        <f t="shared" si="0"/>
        <v>15377583.082329938</v>
      </c>
      <c r="F63" s="351"/>
      <c r="G63" s="422">
        <f>PFI!O69</f>
        <v>14253128.952140678</v>
      </c>
      <c r="H63" s="135">
        <f t="shared" si="1"/>
        <v>1124454.1301892605</v>
      </c>
      <c r="I63" s="453">
        <f t="shared" si="2"/>
        <v>7.8891739067608713E-2</v>
      </c>
      <c r="J63" s="475">
        <f>PFI!U69</f>
        <v>2512902.3037140612</v>
      </c>
      <c r="K63" s="445">
        <f t="shared" si="3"/>
        <v>15377583.082329938</v>
      </c>
      <c r="L63" s="342">
        <f t="shared" si="4"/>
        <v>1124454.1301892605</v>
      </c>
      <c r="M63" s="224">
        <f t="shared" si="5"/>
        <v>7.8891739067608713E-2</v>
      </c>
      <c r="O63" s="204"/>
      <c r="P63" s="204"/>
    </row>
    <row r="64" spans="1:16" ht="15">
      <c r="A64" s="43">
        <v>52</v>
      </c>
      <c r="B64" s="67" t="s">
        <v>54</v>
      </c>
      <c r="C64" s="60">
        <f>PFI!C70</f>
        <v>3813634.7249387847</v>
      </c>
      <c r="D64" s="60">
        <f>Izverstais_PFI_aprekins!Y68</f>
        <v>1677476.3174322473</v>
      </c>
      <c r="E64" s="442">
        <f t="shared" si="0"/>
        <v>5491111.0423710318</v>
      </c>
      <c r="F64" s="351"/>
      <c r="G64" s="422">
        <f>PFI!O70</f>
        <v>5501003.6675476199</v>
      </c>
      <c r="H64" s="446">
        <f t="shared" si="1"/>
        <v>-9892.6251765880734</v>
      </c>
      <c r="I64" s="456">
        <f t="shared" si="2"/>
        <v>-1.798330954576155E-3</v>
      </c>
      <c r="J64" s="475">
        <f>PFI!U70</f>
        <v>1687406.7879856203</v>
      </c>
      <c r="K64" s="445">
        <f t="shared" si="3"/>
        <v>5501041.5129244048</v>
      </c>
      <c r="L64" s="342">
        <f t="shared" si="4"/>
        <v>37.845376784913242</v>
      </c>
      <c r="M64" s="224">
        <f t="shared" si="5"/>
        <v>6.8797221510763507E-6</v>
      </c>
      <c r="O64" s="204"/>
      <c r="P64" s="204"/>
    </row>
    <row r="65" spans="1:16" ht="15">
      <c r="A65" s="43">
        <v>53</v>
      </c>
      <c r="B65" s="67" t="s">
        <v>55</v>
      </c>
      <c r="C65" s="60">
        <f>PFI!C71</f>
        <v>1981350.6648547901</v>
      </c>
      <c r="D65" s="60">
        <f>Izverstais_PFI_aprekins!Y69</f>
        <v>1524398.9693619611</v>
      </c>
      <c r="E65" s="442">
        <f t="shared" si="0"/>
        <v>3505749.634216751</v>
      </c>
      <c r="F65" s="351"/>
      <c r="G65" s="422">
        <f>PFI!O71</f>
        <v>3545287.1535857618</v>
      </c>
      <c r="H65" s="446">
        <f t="shared" si="1"/>
        <v>-39537.519369010814</v>
      </c>
      <c r="I65" s="456">
        <f t="shared" si="2"/>
        <v>-1.1152134553902626E-2</v>
      </c>
      <c r="J65" s="475">
        <f>PFI!U71</f>
        <v>1564087.74406421</v>
      </c>
      <c r="K65" s="445">
        <f t="shared" si="3"/>
        <v>3545438.4089190001</v>
      </c>
      <c r="L65" s="342">
        <f t="shared" si="4"/>
        <v>151.25533323828131</v>
      </c>
      <c r="M65" s="224">
        <f t="shared" si="5"/>
        <v>4.2663774945550514E-5</v>
      </c>
      <c r="O65" s="204"/>
      <c r="P65" s="204"/>
    </row>
    <row r="66" spans="1:16" ht="15">
      <c r="A66" s="43">
        <v>54</v>
      </c>
      <c r="B66" s="67" t="s">
        <v>56</v>
      </c>
      <c r="C66" s="60">
        <f>PFI!C72</f>
        <v>3201438.3521731063</v>
      </c>
      <c r="D66" s="60">
        <f>Izverstais_PFI_aprekins!Y70</f>
        <v>861655.51469317265</v>
      </c>
      <c r="E66" s="442">
        <f t="shared" si="0"/>
        <v>4063093.8668662789</v>
      </c>
      <c r="F66" s="351"/>
      <c r="G66" s="422">
        <f>PFI!O72</f>
        <v>3775726.4812931903</v>
      </c>
      <c r="H66" s="135">
        <f t="shared" si="1"/>
        <v>287367.38557308866</v>
      </c>
      <c r="I66" s="453">
        <f t="shared" si="2"/>
        <v>7.6109163891200371E-2</v>
      </c>
      <c r="J66" s="475">
        <f>PFI!U72</f>
        <v>861655.51469317276</v>
      </c>
      <c r="K66" s="445">
        <f t="shared" si="3"/>
        <v>4063093.8668662789</v>
      </c>
      <c r="L66" s="342">
        <f t="shared" si="4"/>
        <v>287367.38557308866</v>
      </c>
      <c r="M66" s="224">
        <f t="shared" si="5"/>
        <v>7.6109163891200371E-2</v>
      </c>
      <c r="O66" s="204"/>
      <c r="P66" s="204"/>
    </row>
    <row r="67" spans="1:16" ht="15">
      <c r="A67" s="43">
        <v>55</v>
      </c>
      <c r="B67" s="67" t="s">
        <v>57</v>
      </c>
      <c r="C67" s="60">
        <f>PFI!C73</f>
        <v>2827297.50901761</v>
      </c>
      <c r="D67" s="60">
        <f>Izverstais_PFI_aprekins!Y71</f>
        <v>721704.37686413655</v>
      </c>
      <c r="E67" s="442">
        <f t="shared" si="0"/>
        <v>3549001.8858817467</v>
      </c>
      <c r="F67" s="351"/>
      <c r="G67" s="422">
        <f>PFI!O73</f>
        <v>3334904.9399564001</v>
      </c>
      <c r="H67" s="135">
        <f t="shared" si="1"/>
        <v>214096.94592534658</v>
      </c>
      <c r="I67" s="453">
        <f t="shared" si="2"/>
        <v>6.4198815192659131E-2</v>
      </c>
      <c r="J67" s="475">
        <f>PFI!U73</f>
        <v>721704.37686413666</v>
      </c>
      <c r="K67" s="445">
        <f t="shared" si="3"/>
        <v>3549001.8858817467</v>
      </c>
      <c r="L67" s="342">
        <f t="shared" si="4"/>
        <v>214096.94592534658</v>
      </c>
      <c r="M67" s="224">
        <f t="shared" si="5"/>
        <v>6.4198815192659131E-2</v>
      </c>
      <c r="O67" s="204"/>
      <c r="P67" s="204"/>
    </row>
    <row r="68" spans="1:16" ht="15">
      <c r="A68" s="43">
        <v>56</v>
      </c>
      <c r="B68" s="67" t="s">
        <v>58</v>
      </c>
      <c r="C68" s="60">
        <f>PFI!C74</f>
        <v>5610906.2695837859</v>
      </c>
      <c r="D68" s="60">
        <f>Izverstais_PFI_aprekins!Y72</f>
        <v>3927345.5387383895</v>
      </c>
      <c r="E68" s="442">
        <f t="shared" si="0"/>
        <v>9538251.8083221763</v>
      </c>
      <c r="F68" s="351"/>
      <c r="G68" s="422">
        <f>PFI!O74</f>
        <v>9970794.7893637698</v>
      </c>
      <c r="H68" s="446">
        <f t="shared" si="1"/>
        <v>-432542.98104159348</v>
      </c>
      <c r="I68" s="456">
        <f t="shared" si="2"/>
        <v>-4.3380993208585905E-2</v>
      </c>
      <c r="J68" s="475">
        <f>PFI!U74</f>
        <v>4361543.2627628893</v>
      </c>
      <c r="K68" s="445">
        <f t="shared" si="3"/>
        <v>9972449.5323466752</v>
      </c>
      <c r="L68" s="342">
        <f t="shared" si="4"/>
        <v>1654.7429829053581</v>
      </c>
      <c r="M68" s="224">
        <f t="shared" si="5"/>
        <v>1.6595898500182393E-4</v>
      </c>
      <c r="O68" s="204"/>
      <c r="P68" s="204"/>
    </row>
    <row r="69" spans="1:16" ht="15">
      <c r="A69" s="43">
        <v>57</v>
      </c>
      <c r="B69" s="67" t="s">
        <v>59</v>
      </c>
      <c r="C69" s="60">
        <f>PFI!C75</f>
        <v>3138501.9590764642</v>
      </c>
      <c r="D69" s="60">
        <f>Izverstais_PFI_aprekins!Y73</f>
        <v>371893.30377827224</v>
      </c>
      <c r="E69" s="442">
        <f t="shared" si="0"/>
        <v>3510395.2628547363</v>
      </c>
      <c r="F69" s="351"/>
      <c r="G69" s="422">
        <f>PFI!O75</f>
        <v>3066992.8132631853</v>
      </c>
      <c r="H69" s="135">
        <f t="shared" si="1"/>
        <v>443402.44959155098</v>
      </c>
      <c r="I69" s="453">
        <f t="shared" si="2"/>
        <v>0.14457237971802894</v>
      </c>
      <c r="J69" s="475">
        <f>PFI!U75</f>
        <v>314931.94865788257</v>
      </c>
      <c r="K69" s="445">
        <f t="shared" si="3"/>
        <v>3453433.9077343466</v>
      </c>
      <c r="L69" s="342">
        <f t="shared" si="4"/>
        <v>386441.09447116125</v>
      </c>
      <c r="M69" s="224">
        <f t="shared" si="5"/>
        <v>0.12599999999999989</v>
      </c>
      <c r="O69" s="204"/>
      <c r="P69" s="204"/>
    </row>
    <row r="70" spans="1:16" ht="15">
      <c r="A70" s="43">
        <v>58</v>
      </c>
      <c r="B70" s="67" t="s">
        <v>60</v>
      </c>
      <c r="C70" s="60">
        <f>PFI!C76</f>
        <v>2500170.5760897677</v>
      </c>
      <c r="D70" s="60">
        <f>Izverstais_PFI_aprekins!Y74</f>
        <v>1350068.8582987534</v>
      </c>
      <c r="E70" s="442">
        <f t="shared" si="0"/>
        <v>3850239.4343885211</v>
      </c>
      <c r="F70" s="351"/>
      <c r="G70" s="422">
        <f>PFI!O76</f>
        <v>3656576.1514217551</v>
      </c>
      <c r="H70" s="135">
        <f t="shared" si="1"/>
        <v>193663.28296676604</v>
      </c>
      <c r="I70" s="453">
        <f t="shared" si="2"/>
        <v>5.2963011010030758E-2</v>
      </c>
      <c r="J70" s="475">
        <f>PFI!U76</f>
        <v>1350068.8582987534</v>
      </c>
      <c r="K70" s="445">
        <f t="shared" si="3"/>
        <v>3850239.4343885211</v>
      </c>
      <c r="L70" s="342">
        <f t="shared" si="4"/>
        <v>193663.28296676604</v>
      </c>
      <c r="M70" s="224">
        <f t="shared" si="5"/>
        <v>5.2963011010030758E-2</v>
      </c>
      <c r="O70" s="204"/>
      <c r="P70" s="204"/>
    </row>
    <row r="71" spans="1:16" ht="15">
      <c r="A71" s="43">
        <v>59</v>
      </c>
      <c r="B71" s="67" t="s">
        <v>61</v>
      </c>
      <c r="C71" s="60">
        <f>PFI!C77</f>
        <v>10354390.933074715</v>
      </c>
      <c r="D71" s="60">
        <f>Izverstais_PFI_aprekins!Y75</f>
        <v>4831251.8438161314</v>
      </c>
      <c r="E71" s="442">
        <f t="shared" si="0"/>
        <v>15185642.776890846</v>
      </c>
      <c r="F71" s="351"/>
      <c r="G71" s="422">
        <f>PFI!O77</f>
        <v>15066757.199643772</v>
      </c>
      <c r="H71" s="135">
        <f t="shared" si="1"/>
        <v>118885.57724707387</v>
      </c>
      <c r="I71" s="453">
        <f t="shared" si="2"/>
        <v>7.8905882448205844E-3</v>
      </c>
      <c r="J71" s="475">
        <f>PFI!U77</f>
        <v>4831251.8438161314</v>
      </c>
      <c r="K71" s="445">
        <f t="shared" si="3"/>
        <v>15185642.776890846</v>
      </c>
      <c r="L71" s="342">
        <f t="shared" si="4"/>
        <v>118885.57724707387</v>
      </c>
      <c r="M71" s="224">
        <f t="shared" si="5"/>
        <v>7.8905882448205844E-3</v>
      </c>
      <c r="O71" s="204"/>
      <c r="P71" s="204"/>
    </row>
    <row r="72" spans="1:16" ht="15">
      <c r="A72" s="43">
        <v>60</v>
      </c>
      <c r="B72" s="67" t="s">
        <v>62</v>
      </c>
      <c r="C72" s="60">
        <f>PFI!C78</f>
        <v>3573456.4889523913</v>
      </c>
      <c r="D72" s="60">
        <f>Izverstais_PFI_aprekins!Y76</f>
        <v>324788.06050114759</v>
      </c>
      <c r="E72" s="442">
        <f t="shared" si="0"/>
        <v>3898244.5494535388</v>
      </c>
      <c r="F72" s="351"/>
      <c r="G72" s="422">
        <f>PFI!O78</f>
        <v>3304937.6639129966</v>
      </c>
      <c r="H72" s="135">
        <f t="shared" si="1"/>
        <v>593306.88554054219</v>
      </c>
      <c r="I72" s="453">
        <f t="shared" si="2"/>
        <v>0.17952135437195382</v>
      </c>
      <c r="J72" s="475">
        <f>PFI!U78</f>
        <v>147903.32061364281</v>
      </c>
      <c r="K72" s="445">
        <f t="shared" si="3"/>
        <v>3721359.809566034</v>
      </c>
      <c r="L72" s="342">
        <f t="shared" si="4"/>
        <v>416422.14565303735</v>
      </c>
      <c r="M72" s="224">
        <f t="shared" si="5"/>
        <v>0.12599999999999989</v>
      </c>
      <c r="O72" s="204"/>
      <c r="P72" s="204"/>
    </row>
    <row r="73" spans="1:16" ht="15">
      <c r="A73" s="43">
        <v>61</v>
      </c>
      <c r="B73" s="67" t="s">
        <v>63</v>
      </c>
      <c r="C73" s="60">
        <f>PFI!C79</f>
        <v>21928743.66431646</v>
      </c>
      <c r="D73" s="60">
        <f>Izverstais_PFI_aprekins!Y77</f>
        <v>-3773361.4503251244</v>
      </c>
      <c r="E73" s="442">
        <f t="shared" si="0"/>
        <v>18155382.213991337</v>
      </c>
      <c r="F73" s="351"/>
      <c r="G73" s="422">
        <f>PFI!O79</f>
        <v>17740617.665380187</v>
      </c>
      <c r="H73" s="135">
        <f t="shared" si="1"/>
        <v>414764.54861114919</v>
      </c>
      <c r="I73" s="453">
        <f t="shared" si="2"/>
        <v>2.3379374745251313E-2</v>
      </c>
      <c r="J73" s="475">
        <f>PFI!U79</f>
        <v>-3773361.450325124</v>
      </c>
      <c r="K73" s="445">
        <f t="shared" si="3"/>
        <v>18155382.213991337</v>
      </c>
      <c r="L73" s="342">
        <f t="shared" si="4"/>
        <v>414764.54861114919</v>
      </c>
      <c r="M73" s="224">
        <f t="shared" si="5"/>
        <v>2.3379374745251313E-2</v>
      </c>
      <c r="O73" s="204"/>
      <c r="P73" s="204"/>
    </row>
    <row r="74" spans="1:16" ht="15">
      <c r="A74" s="43">
        <v>62</v>
      </c>
      <c r="B74" s="67" t="s">
        <v>64</v>
      </c>
      <c r="C74" s="60">
        <f>PFI!C80</f>
        <v>6198998.8600395592</v>
      </c>
      <c r="D74" s="60">
        <f>Izverstais_PFI_aprekins!Y78</f>
        <v>631928.746786798</v>
      </c>
      <c r="E74" s="442">
        <f t="shared" si="0"/>
        <v>6830927.6068263575</v>
      </c>
      <c r="F74" s="351"/>
      <c r="G74" s="422">
        <f>PFI!O80</f>
        <v>6311365.9733880395</v>
      </c>
      <c r="H74" s="135">
        <f t="shared" si="1"/>
        <v>519561.63343831804</v>
      </c>
      <c r="I74" s="453">
        <f t="shared" si="2"/>
        <v>8.2321582305487695E-2</v>
      </c>
      <c r="J74" s="475">
        <f>PFI!U80</f>
        <v>631928.74678679812</v>
      </c>
      <c r="K74" s="445">
        <f t="shared" si="3"/>
        <v>6830927.6068263575</v>
      </c>
      <c r="L74" s="342">
        <f t="shared" si="4"/>
        <v>519561.63343831804</v>
      </c>
      <c r="M74" s="224">
        <f t="shared" si="5"/>
        <v>8.2321582305487695E-2</v>
      </c>
      <c r="O74" s="204"/>
      <c r="P74" s="204"/>
    </row>
    <row r="75" spans="1:16" ht="15">
      <c r="A75" s="43">
        <v>63</v>
      </c>
      <c r="B75" s="67" t="s">
        <v>65</v>
      </c>
      <c r="C75" s="60">
        <f>PFI!C81</f>
        <v>1702509.2951283825</v>
      </c>
      <c r="D75" s="60">
        <f>Izverstais_PFI_aprekins!Y79</f>
        <v>465267.14970015408</v>
      </c>
      <c r="E75" s="442">
        <f t="shared" si="0"/>
        <v>2167776.4448285364</v>
      </c>
      <c r="F75" s="351"/>
      <c r="G75" s="422">
        <f>PFI!O81</f>
        <v>2054881.7747641029</v>
      </c>
      <c r="H75" s="135">
        <f t="shared" si="1"/>
        <v>112894.67006443348</v>
      </c>
      <c r="I75" s="453">
        <f t="shared" si="2"/>
        <v>5.493973981904321E-2</v>
      </c>
      <c r="J75" s="475">
        <f>PFI!U81</f>
        <v>465267.14970015414</v>
      </c>
      <c r="K75" s="445">
        <f t="shared" si="3"/>
        <v>2167776.4448285368</v>
      </c>
      <c r="L75" s="342">
        <f t="shared" si="4"/>
        <v>112894.67006443394</v>
      </c>
      <c r="M75" s="224">
        <f t="shared" si="5"/>
        <v>5.4939739819043432E-2</v>
      </c>
      <c r="O75" s="204"/>
      <c r="P75" s="204"/>
    </row>
    <row r="76" spans="1:16" ht="15">
      <c r="A76" s="43">
        <v>64</v>
      </c>
      <c r="B76" s="67" t="s">
        <v>66</v>
      </c>
      <c r="C76" s="60">
        <f>PFI!C82</f>
        <v>8834216.7217920236</v>
      </c>
      <c r="D76" s="60">
        <f>Izverstais_PFI_aprekins!Y80</f>
        <v>2274515.7160513103</v>
      </c>
      <c r="E76" s="442">
        <f t="shared" si="0"/>
        <v>11108732.437843334</v>
      </c>
      <c r="F76" s="351"/>
      <c r="G76" s="422">
        <f>PFI!O82</f>
        <v>10335599.374333527</v>
      </c>
      <c r="H76" s="135">
        <f t="shared" si="1"/>
        <v>773133.06350980699</v>
      </c>
      <c r="I76" s="453">
        <f t="shared" si="2"/>
        <v>7.4802924872430232E-2</v>
      </c>
      <c r="J76" s="475">
        <f>PFI!U82</f>
        <v>2274515.7160513108</v>
      </c>
      <c r="K76" s="445">
        <f t="shared" si="3"/>
        <v>11108732.437843334</v>
      </c>
      <c r="L76" s="342">
        <f t="shared" si="4"/>
        <v>773133.06350980699</v>
      </c>
      <c r="M76" s="224">
        <f t="shared" si="5"/>
        <v>7.4802924872430232E-2</v>
      </c>
      <c r="O76" s="204"/>
      <c r="P76" s="204"/>
    </row>
    <row r="77" spans="1:16" ht="15">
      <c r="A77" s="43">
        <v>65</v>
      </c>
      <c r="B77" s="67" t="s">
        <v>67</v>
      </c>
      <c r="C77" s="60">
        <f>PFI!C83</f>
        <v>4624929.773844678</v>
      </c>
      <c r="D77" s="60">
        <f>Izverstais_PFI_aprekins!Y81</f>
        <v>2551081.0943602975</v>
      </c>
      <c r="E77" s="442">
        <f t="shared" ref="E77:E131" si="6">C77+D77</f>
        <v>7176010.8682049755</v>
      </c>
      <c r="F77" s="351"/>
      <c r="G77" s="422">
        <f>PFI!O83</f>
        <v>7273524.1889691306</v>
      </c>
      <c r="H77" s="446">
        <f t="shared" ref="H77:H131" si="7">E77-G77</f>
        <v>-97513.320764155127</v>
      </c>
      <c r="I77" s="456">
        <f t="shared" ref="I77:I133" si="8">E77/G77-1</f>
        <v>-1.3406612562317677E-2</v>
      </c>
      <c r="J77" s="475">
        <f>PFI!U83</f>
        <v>2648967.4635620569</v>
      </c>
      <c r="K77" s="445">
        <f t="shared" ref="K77:K131" si="9">C77+J77</f>
        <v>7273897.2374067344</v>
      </c>
      <c r="L77" s="342">
        <f t="shared" ref="L77:L131" si="10">K77-G77</f>
        <v>373.04843760374933</v>
      </c>
      <c r="M77" s="224">
        <f t="shared" ref="M77:M133" si="11">K77/G77-1</f>
        <v>5.1288540178218156E-5</v>
      </c>
      <c r="O77" s="204"/>
      <c r="P77" s="204"/>
    </row>
    <row r="78" spans="1:16" ht="15">
      <c r="A78" s="43">
        <v>66</v>
      </c>
      <c r="B78" s="67" t="s">
        <v>68</v>
      </c>
      <c r="C78" s="60">
        <f>PFI!C84</f>
        <v>1194985.5888613421</v>
      </c>
      <c r="D78" s="60">
        <f>Izverstais_PFI_aprekins!Y82</f>
        <v>427918.18721973099</v>
      </c>
      <c r="E78" s="442">
        <f t="shared" si="6"/>
        <v>1622903.7760810731</v>
      </c>
      <c r="F78" s="351"/>
      <c r="G78" s="422">
        <f>PFI!O84</f>
        <v>1467556.2087800887</v>
      </c>
      <c r="H78" s="135">
        <f t="shared" si="7"/>
        <v>155347.5673009844</v>
      </c>
      <c r="I78" s="453">
        <f t="shared" si="8"/>
        <v>0.10585459444181544</v>
      </c>
      <c r="J78" s="475">
        <f>PFI!U84</f>
        <v>427918.18721973099</v>
      </c>
      <c r="K78" s="445">
        <f t="shared" si="9"/>
        <v>1622903.7760810731</v>
      </c>
      <c r="L78" s="342">
        <f t="shared" si="10"/>
        <v>155347.5673009844</v>
      </c>
      <c r="M78" s="224">
        <f t="shared" si="11"/>
        <v>0.10585459444181544</v>
      </c>
      <c r="O78" s="204"/>
      <c r="P78" s="204"/>
    </row>
    <row r="79" spans="1:16" ht="15">
      <c r="A79" s="43">
        <v>67</v>
      </c>
      <c r="B79" s="67" t="s">
        <v>69</v>
      </c>
      <c r="C79" s="60">
        <f>PFI!C85</f>
        <v>4919331.1323750857</v>
      </c>
      <c r="D79" s="60">
        <f>Izverstais_PFI_aprekins!Y83</f>
        <v>2913228.7041332778</v>
      </c>
      <c r="E79" s="442">
        <f t="shared" si="6"/>
        <v>7832559.8365083635</v>
      </c>
      <c r="F79" s="351"/>
      <c r="G79" s="422">
        <f>PFI!O85</f>
        <v>7797654.536238323</v>
      </c>
      <c r="H79" s="135">
        <f t="shared" si="7"/>
        <v>34905.30027004052</v>
      </c>
      <c r="I79" s="453">
        <f t="shared" si="8"/>
        <v>4.4763845471511576E-3</v>
      </c>
      <c r="J79" s="475">
        <f>PFI!U85</f>
        <v>2913228.7041332778</v>
      </c>
      <c r="K79" s="445">
        <f t="shared" si="9"/>
        <v>7832559.8365083635</v>
      </c>
      <c r="L79" s="342">
        <f t="shared" si="10"/>
        <v>34905.30027004052</v>
      </c>
      <c r="M79" s="224">
        <f t="shared" si="11"/>
        <v>4.4763845471511576E-3</v>
      </c>
      <c r="O79" s="204"/>
      <c r="P79" s="204"/>
    </row>
    <row r="80" spans="1:16" ht="15">
      <c r="A80" s="43">
        <v>68</v>
      </c>
      <c r="B80" s="67" t="s">
        <v>70</v>
      </c>
      <c r="C80" s="60">
        <f>PFI!C86</f>
        <v>11464650.268501299</v>
      </c>
      <c r="D80" s="60">
        <f>Izverstais_PFI_aprekins!Y84</f>
        <v>4017843.1766593968</v>
      </c>
      <c r="E80" s="442">
        <f t="shared" si="6"/>
        <v>15482493.445160694</v>
      </c>
      <c r="F80" s="351"/>
      <c r="G80" s="422">
        <f>PFI!O86</f>
        <v>14521056.457728919</v>
      </c>
      <c r="H80" s="135">
        <f t="shared" si="7"/>
        <v>961436.98743177578</v>
      </c>
      <c r="I80" s="453">
        <f t="shared" si="8"/>
        <v>6.6209851206800119E-2</v>
      </c>
      <c r="J80" s="475">
        <f>PFI!U86</f>
        <v>4017843.1766593973</v>
      </c>
      <c r="K80" s="445">
        <f t="shared" si="9"/>
        <v>15482493.445160696</v>
      </c>
      <c r="L80" s="342">
        <f t="shared" si="10"/>
        <v>961436.98743177764</v>
      </c>
      <c r="M80" s="224">
        <f t="shared" si="11"/>
        <v>6.6209851206800341E-2</v>
      </c>
      <c r="O80" s="204"/>
      <c r="P80" s="204"/>
    </row>
    <row r="81" spans="1:16" ht="15">
      <c r="A81" s="43">
        <v>69</v>
      </c>
      <c r="B81" s="67" t="s">
        <v>71</v>
      </c>
      <c r="C81" s="60">
        <f>PFI!C87</f>
        <v>2103109.3247828367</v>
      </c>
      <c r="D81" s="60">
        <f>Izverstais_PFI_aprekins!Y85</f>
        <v>313343.9647136922</v>
      </c>
      <c r="E81" s="442">
        <f t="shared" si="6"/>
        <v>2416453.2894965289</v>
      </c>
      <c r="F81" s="351"/>
      <c r="G81" s="422">
        <f>PFI!O87</f>
        <v>2156996.2343050325</v>
      </c>
      <c r="H81" s="135">
        <f t="shared" si="7"/>
        <v>259457.05519149639</v>
      </c>
      <c r="I81" s="453">
        <f t="shared" si="8"/>
        <v>0.12028628101666183</v>
      </c>
      <c r="J81" s="475">
        <f>PFI!U87</f>
        <v>313343.96471369226</v>
      </c>
      <c r="K81" s="445">
        <f t="shared" si="9"/>
        <v>2416453.2894965289</v>
      </c>
      <c r="L81" s="342">
        <f t="shared" si="10"/>
        <v>259457.05519149639</v>
      </c>
      <c r="M81" s="224">
        <f t="shared" si="11"/>
        <v>0.12028628101666183</v>
      </c>
      <c r="O81" s="204"/>
      <c r="P81" s="204"/>
    </row>
    <row r="82" spans="1:16" ht="15">
      <c r="A82" s="43">
        <v>70</v>
      </c>
      <c r="B82" s="67" t="s">
        <v>72</v>
      </c>
      <c r="C82" s="60">
        <f>PFI!C88</f>
        <v>20635079.849803019</v>
      </c>
      <c r="D82" s="60">
        <f>Izverstais_PFI_aprekins!Y86</f>
        <v>-4780697.4301969707</v>
      </c>
      <c r="E82" s="442">
        <f t="shared" si="6"/>
        <v>15854382.419606049</v>
      </c>
      <c r="F82" s="351"/>
      <c r="G82" s="422">
        <f>PFI!O88</f>
        <v>16007740.730012741</v>
      </c>
      <c r="H82" s="446">
        <f t="shared" si="7"/>
        <v>-153358.31040669233</v>
      </c>
      <c r="I82" s="456">
        <f t="shared" si="8"/>
        <v>-9.5802595127719714E-3</v>
      </c>
      <c r="J82" s="475">
        <f>PFI!U88</f>
        <v>-4626752.4299140386</v>
      </c>
      <c r="K82" s="445">
        <f t="shared" si="9"/>
        <v>16008327.419888981</v>
      </c>
      <c r="L82" s="342">
        <f t="shared" si="10"/>
        <v>586.68987623974681</v>
      </c>
      <c r="M82" s="224">
        <f t="shared" si="11"/>
        <v>3.6650385968561849E-5</v>
      </c>
      <c r="O82" s="204"/>
      <c r="P82" s="204"/>
    </row>
    <row r="83" spans="1:16" ht="15">
      <c r="A83" s="43">
        <v>71</v>
      </c>
      <c r="B83" s="67" t="s">
        <v>73</v>
      </c>
      <c r="C83" s="60">
        <f>PFI!C89</f>
        <v>1326352.9065406043</v>
      </c>
      <c r="D83" s="60">
        <f>Izverstais_PFI_aprekins!Y87</f>
        <v>750261.99697999656</v>
      </c>
      <c r="E83" s="442">
        <f t="shared" si="6"/>
        <v>2076614.9035206009</v>
      </c>
      <c r="F83" s="351"/>
      <c r="G83" s="422">
        <f>PFI!O89</f>
        <v>2020787.6946292999</v>
      </c>
      <c r="H83" s="135">
        <f t="shared" si="7"/>
        <v>55827.20889130095</v>
      </c>
      <c r="I83" s="453">
        <f t="shared" si="8"/>
        <v>2.762645924639906E-2</v>
      </c>
      <c r="J83" s="475">
        <f>PFI!U89</f>
        <v>750261.99697999668</v>
      </c>
      <c r="K83" s="445">
        <f t="shared" si="9"/>
        <v>2076614.9035206009</v>
      </c>
      <c r="L83" s="342">
        <f t="shared" si="10"/>
        <v>55827.20889130095</v>
      </c>
      <c r="M83" s="224">
        <f t="shared" si="11"/>
        <v>2.762645924639906E-2</v>
      </c>
      <c r="O83" s="204"/>
      <c r="P83" s="204"/>
    </row>
    <row r="84" spans="1:16" ht="15">
      <c r="A84" s="43">
        <v>72</v>
      </c>
      <c r="B84" s="67" t="s">
        <v>74</v>
      </c>
      <c r="C84" s="60">
        <f>PFI!C90</f>
        <v>949553.3956507406</v>
      </c>
      <c r="D84" s="60">
        <f>Izverstais_PFI_aprekins!Y88</f>
        <v>142593.27768833516</v>
      </c>
      <c r="E84" s="442">
        <f t="shared" si="6"/>
        <v>1092146.6733390759</v>
      </c>
      <c r="F84" s="351"/>
      <c r="G84" s="422">
        <f>PFI!O90</f>
        <v>999910.89685748261</v>
      </c>
      <c r="H84" s="135">
        <f t="shared" si="7"/>
        <v>92235.776481593261</v>
      </c>
      <c r="I84" s="453">
        <f t="shared" si="8"/>
        <v>9.2243995711489557E-2</v>
      </c>
      <c r="J84" s="475">
        <f>PFI!U90</f>
        <v>142593.27768833516</v>
      </c>
      <c r="K84" s="445">
        <f t="shared" si="9"/>
        <v>1092146.6733390759</v>
      </c>
      <c r="L84" s="342">
        <f t="shared" si="10"/>
        <v>92235.776481593261</v>
      </c>
      <c r="M84" s="224">
        <f t="shared" si="11"/>
        <v>9.2243995711489557E-2</v>
      </c>
      <c r="O84" s="204"/>
      <c r="P84" s="204"/>
    </row>
    <row r="85" spans="1:16" ht="15">
      <c r="A85" s="43">
        <v>73</v>
      </c>
      <c r="B85" s="67" t="s">
        <v>75</v>
      </c>
      <c r="C85" s="60">
        <f>PFI!C91</f>
        <v>1044141.1960247636</v>
      </c>
      <c r="D85" s="60">
        <f>Izverstais_PFI_aprekins!Y89</f>
        <v>269168.31829608028</v>
      </c>
      <c r="E85" s="442">
        <f t="shared" si="6"/>
        <v>1313309.5143208439</v>
      </c>
      <c r="F85" s="351"/>
      <c r="G85" s="422">
        <f>PFI!O91</f>
        <v>1154383.3608118831</v>
      </c>
      <c r="H85" s="135">
        <f t="shared" si="7"/>
        <v>158926.15350896074</v>
      </c>
      <c r="I85" s="453">
        <f t="shared" si="8"/>
        <v>0.13767190251008743</v>
      </c>
      <c r="J85" s="475">
        <f>PFI!U91</f>
        <v>255694.46824941674</v>
      </c>
      <c r="K85" s="445">
        <f t="shared" si="9"/>
        <v>1299835.6642741803</v>
      </c>
      <c r="L85" s="342">
        <f t="shared" si="10"/>
        <v>145452.30346229719</v>
      </c>
      <c r="M85" s="224">
        <f t="shared" si="11"/>
        <v>0.12599999999999989</v>
      </c>
      <c r="O85" s="204"/>
      <c r="P85" s="204"/>
    </row>
    <row r="86" spans="1:16" ht="15">
      <c r="A86" s="43">
        <v>74</v>
      </c>
      <c r="B86" s="67" t="s">
        <v>76</v>
      </c>
      <c r="C86" s="60">
        <f>PFI!C92</f>
        <v>1574520.3921562522</v>
      </c>
      <c r="D86" s="60">
        <f>Izverstais_PFI_aprekins!Y90</f>
        <v>787138.56296015903</v>
      </c>
      <c r="E86" s="442">
        <f t="shared" si="6"/>
        <v>2361658.9551164112</v>
      </c>
      <c r="F86" s="351"/>
      <c r="G86" s="422">
        <f>PFI!O92</f>
        <v>2159063.9058586778</v>
      </c>
      <c r="H86" s="135">
        <f t="shared" si="7"/>
        <v>202595.04925773339</v>
      </c>
      <c r="I86" s="453">
        <f t="shared" si="8"/>
        <v>9.3834670066034853E-2</v>
      </c>
      <c r="J86" s="475">
        <f>PFI!U92</f>
        <v>787138.56296015903</v>
      </c>
      <c r="K86" s="445">
        <f t="shared" si="9"/>
        <v>2361658.9551164112</v>
      </c>
      <c r="L86" s="342">
        <f t="shared" si="10"/>
        <v>202595.04925773339</v>
      </c>
      <c r="M86" s="224">
        <f t="shared" si="11"/>
        <v>9.3834670066034853E-2</v>
      </c>
      <c r="O86" s="204"/>
      <c r="P86" s="204"/>
    </row>
    <row r="87" spans="1:16" ht="15">
      <c r="A87" s="43">
        <v>75</v>
      </c>
      <c r="B87" s="67" t="s">
        <v>77</v>
      </c>
      <c r="C87" s="60">
        <f>PFI!C93</f>
        <v>2103541.9894031039</v>
      </c>
      <c r="D87" s="60">
        <f>Izverstais_PFI_aprekins!Y91</f>
        <v>245032.25094437279</v>
      </c>
      <c r="E87" s="442">
        <f t="shared" si="6"/>
        <v>2348574.2403474767</v>
      </c>
      <c r="F87" s="351"/>
      <c r="G87" s="422">
        <f>PFI!O93</f>
        <v>2036150.428713066</v>
      </c>
      <c r="H87" s="135">
        <f t="shared" si="7"/>
        <v>312423.81163441064</v>
      </c>
      <c r="I87" s="453">
        <f t="shared" si="8"/>
        <v>0.15343847253558551</v>
      </c>
      <c r="J87" s="475">
        <f>PFI!U93</f>
        <v>189163.39332780853</v>
      </c>
      <c r="K87" s="445">
        <f t="shared" si="9"/>
        <v>2292705.3827309124</v>
      </c>
      <c r="L87" s="342">
        <f t="shared" si="10"/>
        <v>256554.95401784638</v>
      </c>
      <c r="M87" s="224">
        <f t="shared" si="11"/>
        <v>0.12600000000000011</v>
      </c>
      <c r="O87" s="204"/>
      <c r="P87" s="204"/>
    </row>
    <row r="88" spans="1:16" ht="15">
      <c r="A88" s="43">
        <v>76</v>
      </c>
      <c r="B88" s="67" t="s">
        <v>78</v>
      </c>
      <c r="C88" s="60">
        <f>PFI!C94</f>
        <v>22178433.762601938</v>
      </c>
      <c r="D88" s="60">
        <f>Izverstais_PFI_aprekins!Y92</f>
        <v>1708843.1803802394</v>
      </c>
      <c r="E88" s="442">
        <f t="shared" si="6"/>
        <v>23887276.942982178</v>
      </c>
      <c r="F88" s="351"/>
      <c r="G88" s="422">
        <f>PFI!O94</f>
        <v>21350562.585964505</v>
      </c>
      <c r="H88" s="135">
        <f t="shared" si="7"/>
        <v>2536714.3570176736</v>
      </c>
      <c r="I88" s="453">
        <f t="shared" si="8"/>
        <v>0.11881252996514791</v>
      </c>
      <c r="J88" s="475">
        <f>PFI!U94</f>
        <v>1708843.1803802394</v>
      </c>
      <c r="K88" s="445">
        <f t="shared" si="9"/>
        <v>23887276.942982178</v>
      </c>
      <c r="L88" s="342">
        <f t="shared" si="10"/>
        <v>2536714.3570176736</v>
      </c>
      <c r="M88" s="224">
        <f t="shared" si="11"/>
        <v>0.11881252996514791</v>
      </c>
      <c r="O88" s="204"/>
      <c r="P88" s="204"/>
    </row>
    <row r="89" spans="1:16" ht="15">
      <c r="A89" s="43">
        <v>77</v>
      </c>
      <c r="B89" s="67" t="s">
        <v>79</v>
      </c>
      <c r="C89" s="60">
        <f>PFI!C95</f>
        <v>13701101.603222866</v>
      </c>
      <c r="D89" s="60">
        <f>Izverstais_PFI_aprekins!Y93</f>
        <v>-196770.48222089955</v>
      </c>
      <c r="E89" s="442">
        <f t="shared" si="6"/>
        <v>13504331.121001966</v>
      </c>
      <c r="F89" s="351"/>
      <c r="G89" s="422">
        <f>PFI!O95</f>
        <v>12799248.604397133</v>
      </c>
      <c r="H89" s="135">
        <f t="shared" si="7"/>
        <v>705082.5166048333</v>
      </c>
      <c r="I89" s="453">
        <f t="shared" si="8"/>
        <v>5.5087805417155966E-2</v>
      </c>
      <c r="J89" s="475">
        <f>PFI!U95</f>
        <v>-196770.4822208994</v>
      </c>
      <c r="K89" s="445">
        <f t="shared" si="9"/>
        <v>13504331.121001966</v>
      </c>
      <c r="L89" s="342">
        <f t="shared" si="10"/>
        <v>705082.5166048333</v>
      </c>
      <c r="M89" s="224">
        <f t="shared" si="11"/>
        <v>5.5087805417155966E-2</v>
      </c>
      <c r="O89" s="204"/>
      <c r="P89" s="204"/>
    </row>
    <row r="90" spans="1:16" ht="15">
      <c r="A90" s="43">
        <v>78</v>
      </c>
      <c r="B90" s="70" t="s">
        <v>80</v>
      </c>
      <c r="C90" s="60">
        <f>PFI!C96</f>
        <v>6837323.2476134971</v>
      </c>
      <c r="D90" s="60">
        <f>Izverstais_PFI_aprekins!Y94</f>
        <v>336086.92649699352</v>
      </c>
      <c r="E90" s="442">
        <f t="shared" si="6"/>
        <v>7173410.1741104908</v>
      </c>
      <c r="F90" s="351"/>
      <c r="G90" s="422">
        <f>PFI!O96</f>
        <v>6414926.3113175202</v>
      </c>
      <c r="H90" s="135">
        <f t="shared" si="7"/>
        <v>758483.86279297061</v>
      </c>
      <c r="I90" s="453">
        <f t="shared" si="8"/>
        <v>0.11823734614921722</v>
      </c>
      <c r="J90" s="475">
        <f>PFI!U96</f>
        <v>336086.92649699358</v>
      </c>
      <c r="K90" s="445">
        <f t="shared" si="9"/>
        <v>7173410.1741104908</v>
      </c>
      <c r="L90" s="342">
        <f t="shared" si="10"/>
        <v>758483.86279297061</v>
      </c>
      <c r="M90" s="224">
        <f t="shared" si="11"/>
        <v>0.11823734614921722</v>
      </c>
      <c r="O90" s="204"/>
      <c r="P90" s="204"/>
    </row>
    <row r="91" spans="1:16" ht="15">
      <c r="A91" s="43">
        <v>79</v>
      </c>
      <c r="B91" s="67" t="s">
        <v>81</v>
      </c>
      <c r="C91" s="60">
        <f>PFI!C97</f>
        <v>2081581.9685512783</v>
      </c>
      <c r="D91" s="60">
        <f>Izverstais_PFI_aprekins!Y95</f>
        <v>573178.54862912453</v>
      </c>
      <c r="E91" s="442">
        <f t="shared" si="6"/>
        <v>2654760.5171804028</v>
      </c>
      <c r="F91" s="351"/>
      <c r="G91" s="422">
        <f>PFI!O97</f>
        <v>2369898.0361748408</v>
      </c>
      <c r="H91" s="135">
        <f t="shared" si="7"/>
        <v>284862.481005562</v>
      </c>
      <c r="I91" s="453">
        <f t="shared" si="8"/>
        <v>0.12020031100804118</v>
      </c>
      <c r="J91" s="475">
        <f>PFI!U97</f>
        <v>573178.54862912453</v>
      </c>
      <c r="K91" s="445">
        <f t="shared" si="9"/>
        <v>2654760.5171804028</v>
      </c>
      <c r="L91" s="342">
        <f t="shared" si="10"/>
        <v>284862.481005562</v>
      </c>
      <c r="M91" s="224">
        <f t="shared" si="11"/>
        <v>0.12020031100804118</v>
      </c>
      <c r="O91" s="204"/>
      <c r="P91" s="204"/>
    </row>
    <row r="92" spans="1:16" ht="15">
      <c r="A92" s="43">
        <v>80</v>
      </c>
      <c r="B92" s="67" t="s">
        <v>82</v>
      </c>
      <c r="C92" s="60">
        <f>PFI!C98</f>
        <v>1374436.0288549783</v>
      </c>
      <c r="D92" s="60">
        <f>Izverstais_PFI_aprekins!Y96</f>
        <v>511108.44753762387</v>
      </c>
      <c r="E92" s="442">
        <f t="shared" si="6"/>
        <v>1885544.4763926021</v>
      </c>
      <c r="F92" s="351"/>
      <c r="G92" s="422">
        <f>PFI!O98</f>
        <v>1666609.1876510126</v>
      </c>
      <c r="H92" s="135">
        <f t="shared" si="7"/>
        <v>218935.28874158952</v>
      </c>
      <c r="I92" s="453">
        <f t="shared" si="8"/>
        <v>0.13136570370775758</v>
      </c>
      <c r="J92" s="475">
        <f>PFI!U98</f>
        <v>502165.91644006182</v>
      </c>
      <c r="K92" s="445">
        <f t="shared" si="9"/>
        <v>1876601.94529504</v>
      </c>
      <c r="L92" s="342">
        <f t="shared" si="10"/>
        <v>209992.75764402747</v>
      </c>
      <c r="M92" s="224">
        <f t="shared" si="11"/>
        <v>0.12599999999999989</v>
      </c>
      <c r="O92" s="204"/>
      <c r="P92" s="204"/>
    </row>
    <row r="93" spans="1:16" ht="15">
      <c r="A93" s="43">
        <v>81</v>
      </c>
      <c r="B93" s="67" t="s">
        <v>83</v>
      </c>
      <c r="C93" s="60">
        <f>PFI!C99</f>
        <v>2571029.259992802</v>
      </c>
      <c r="D93" s="60">
        <f>Izverstais_PFI_aprekins!Y97</f>
        <v>860473.92340764625</v>
      </c>
      <c r="E93" s="442">
        <f t="shared" si="6"/>
        <v>3431503.1834004484</v>
      </c>
      <c r="F93" s="351"/>
      <c r="G93" s="422">
        <f>PFI!O99</f>
        <v>3320721.3597833123</v>
      </c>
      <c r="H93" s="135">
        <f t="shared" si="7"/>
        <v>110781.82361713611</v>
      </c>
      <c r="I93" s="453">
        <f t="shared" si="8"/>
        <v>3.3360770632187231E-2</v>
      </c>
      <c r="J93" s="475">
        <f>PFI!U99</f>
        <v>860473.92340764636</v>
      </c>
      <c r="K93" s="445">
        <f t="shared" si="9"/>
        <v>3431503.1834004484</v>
      </c>
      <c r="L93" s="342">
        <f t="shared" si="10"/>
        <v>110781.82361713611</v>
      </c>
      <c r="M93" s="224">
        <f t="shared" si="11"/>
        <v>3.3360770632187231E-2</v>
      </c>
      <c r="O93" s="204"/>
      <c r="P93" s="204"/>
    </row>
    <row r="94" spans="1:16" ht="15">
      <c r="A94" s="43">
        <v>82</v>
      </c>
      <c r="B94" s="67" t="s">
        <v>84</v>
      </c>
      <c r="C94" s="60">
        <f>PFI!C100</f>
        <v>4604270.9565355591</v>
      </c>
      <c r="D94" s="60">
        <f>Izverstais_PFI_aprekins!Y98</f>
        <v>1466422.170084042</v>
      </c>
      <c r="E94" s="442">
        <f t="shared" si="6"/>
        <v>6070693.1266196016</v>
      </c>
      <c r="F94" s="351"/>
      <c r="G94" s="422">
        <f>PFI!O100</f>
        <v>5890971.7828222318</v>
      </c>
      <c r="H94" s="135">
        <f t="shared" si="7"/>
        <v>179721.34379736986</v>
      </c>
      <c r="I94" s="453">
        <f t="shared" si="8"/>
        <v>3.0507928135291351E-2</v>
      </c>
      <c r="J94" s="475">
        <f>PFI!U100</f>
        <v>1466422.170084042</v>
      </c>
      <c r="K94" s="445">
        <f t="shared" si="9"/>
        <v>6070693.1266196016</v>
      </c>
      <c r="L94" s="342">
        <f t="shared" si="10"/>
        <v>179721.34379736986</v>
      </c>
      <c r="M94" s="224">
        <f t="shared" si="11"/>
        <v>3.0507928135291351E-2</v>
      </c>
      <c r="O94" s="204"/>
      <c r="P94" s="204"/>
    </row>
    <row r="95" spans="1:16" ht="15">
      <c r="A95" s="43">
        <v>83</v>
      </c>
      <c r="B95" s="67" t="s">
        <v>85</v>
      </c>
      <c r="C95" s="60">
        <f>PFI!C101</f>
        <v>2392102.0577508975</v>
      </c>
      <c r="D95" s="60">
        <f>Izverstais_PFI_aprekins!Y99</f>
        <v>1197045.4814879792</v>
      </c>
      <c r="E95" s="442">
        <f t="shared" si="6"/>
        <v>3589147.5392388767</v>
      </c>
      <c r="F95" s="351"/>
      <c r="G95" s="422">
        <f>PFI!O101</f>
        <v>3612754.8087221291</v>
      </c>
      <c r="H95" s="446">
        <f t="shared" si="7"/>
        <v>-23607.269483252428</v>
      </c>
      <c r="I95" s="456">
        <f t="shared" si="8"/>
        <v>-6.5344233785969985E-3</v>
      </c>
      <c r="J95" s="475">
        <f>PFI!U101</f>
        <v>1220743.0632991048</v>
      </c>
      <c r="K95" s="445">
        <f t="shared" si="9"/>
        <v>3612845.1210500021</v>
      </c>
      <c r="L95" s="342">
        <f t="shared" si="10"/>
        <v>90.31232787296176</v>
      </c>
      <c r="M95" s="224">
        <f t="shared" si="11"/>
        <v>2.499818909784679E-5</v>
      </c>
      <c r="O95" s="204"/>
      <c r="P95" s="204"/>
    </row>
    <row r="96" spans="1:16" ht="15">
      <c r="A96" s="43">
        <v>84</v>
      </c>
      <c r="B96" s="67" t="s">
        <v>86</v>
      </c>
      <c r="C96" s="60">
        <f>PFI!C102</f>
        <v>4479571.2049256414</v>
      </c>
      <c r="D96" s="60">
        <f>Izverstais_PFI_aprekins!Y100</f>
        <v>808703.99044329894</v>
      </c>
      <c r="E96" s="442">
        <f t="shared" si="6"/>
        <v>5288275.19536894</v>
      </c>
      <c r="F96" s="351"/>
      <c r="G96" s="422">
        <f>PFI!O102</f>
        <v>4890059.4583574301</v>
      </c>
      <c r="H96" s="135">
        <f t="shared" si="7"/>
        <v>398215.73701150995</v>
      </c>
      <c r="I96" s="453">
        <f t="shared" si="8"/>
        <v>8.1433720878574034E-2</v>
      </c>
      <c r="J96" s="475">
        <f>PFI!U102</f>
        <v>808703.99044329894</v>
      </c>
      <c r="K96" s="445">
        <f t="shared" si="9"/>
        <v>5288275.19536894</v>
      </c>
      <c r="L96" s="342">
        <f t="shared" si="10"/>
        <v>398215.73701150995</v>
      </c>
      <c r="M96" s="224">
        <f t="shared" si="11"/>
        <v>8.1433720878574034E-2</v>
      </c>
      <c r="O96" s="204"/>
      <c r="P96" s="204"/>
    </row>
    <row r="97" spans="1:16" ht="15">
      <c r="A97" s="43">
        <v>85</v>
      </c>
      <c r="B97" s="67" t="s">
        <v>87</v>
      </c>
      <c r="C97" s="60">
        <f>PFI!C103</f>
        <v>1436192.3199614934</v>
      </c>
      <c r="D97" s="60">
        <f>Izverstais_PFI_aprekins!Y101</f>
        <v>677564.76409159473</v>
      </c>
      <c r="E97" s="442">
        <f t="shared" si="6"/>
        <v>2113757.084053088</v>
      </c>
      <c r="F97" s="351"/>
      <c r="G97" s="422">
        <f>PFI!O103</f>
        <v>2067403.6174740437</v>
      </c>
      <c r="H97" s="135">
        <f t="shared" si="7"/>
        <v>46353.466579044238</v>
      </c>
      <c r="I97" s="453">
        <f t="shared" si="8"/>
        <v>2.2421101611343364E-2</v>
      </c>
      <c r="J97" s="475">
        <f>PFI!U103</f>
        <v>677564.76409159484</v>
      </c>
      <c r="K97" s="445">
        <f t="shared" si="9"/>
        <v>2113757.084053088</v>
      </c>
      <c r="L97" s="342">
        <f t="shared" si="10"/>
        <v>46353.466579044238</v>
      </c>
      <c r="M97" s="224">
        <f t="shared" si="11"/>
        <v>2.2421101611343364E-2</v>
      </c>
      <c r="O97" s="204"/>
      <c r="P97" s="204"/>
    </row>
    <row r="98" spans="1:16" ht="15">
      <c r="A98" s="43">
        <v>86</v>
      </c>
      <c r="B98" s="67" t="s">
        <v>88</v>
      </c>
      <c r="C98" s="60">
        <f>PFI!C104</f>
        <v>9043243.771213904</v>
      </c>
      <c r="D98" s="60">
        <f>Izverstais_PFI_aprekins!Y102</f>
        <v>7287852.0559857925</v>
      </c>
      <c r="E98" s="442">
        <f t="shared" si="6"/>
        <v>16331095.827199697</v>
      </c>
      <c r="F98" s="351"/>
      <c r="G98" s="422">
        <f>PFI!O104</f>
        <v>16780602.649303325</v>
      </c>
      <c r="H98" s="446">
        <f t="shared" si="7"/>
        <v>-449506.82210362703</v>
      </c>
      <c r="I98" s="456">
        <f t="shared" si="8"/>
        <v>-2.6787287173043794E-2</v>
      </c>
      <c r="J98" s="475">
        <f>PFI!U104</f>
        <v>7739078.5181997577</v>
      </c>
      <c r="K98" s="445">
        <f t="shared" si="9"/>
        <v>16782322.289413661</v>
      </c>
      <c r="L98" s="342">
        <f t="shared" si="10"/>
        <v>1719.6401103362441</v>
      </c>
      <c r="M98" s="224">
        <f t="shared" si="11"/>
        <v>1.0247785173600477E-4</v>
      </c>
      <c r="O98" s="204"/>
      <c r="P98" s="204"/>
    </row>
    <row r="99" spans="1:16" ht="15">
      <c r="A99" s="43">
        <v>87</v>
      </c>
      <c r="B99" s="67" t="s">
        <v>89</v>
      </c>
      <c r="C99" s="60">
        <f>PFI!C105</f>
        <v>1578208.6194332049</v>
      </c>
      <c r="D99" s="60">
        <f>Izverstais_PFI_aprekins!Y103</f>
        <v>1473102.7580086791</v>
      </c>
      <c r="E99" s="442">
        <f t="shared" si="6"/>
        <v>3051311.377441884</v>
      </c>
      <c r="F99" s="351"/>
      <c r="G99" s="422">
        <f>PFI!O105</f>
        <v>3136981.5510771126</v>
      </c>
      <c r="H99" s="135">
        <f t="shared" si="7"/>
        <v>-85670.173635228537</v>
      </c>
      <c r="I99" s="453">
        <f t="shared" si="8"/>
        <v>-2.7309747360743319E-2</v>
      </c>
      <c r="J99" s="475">
        <f>PFI!U105</f>
        <v>1559100.6727583883</v>
      </c>
      <c r="K99" s="445">
        <f t="shared" si="9"/>
        <v>3137309.292191593</v>
      </c>
      <c r="L99" s="342">
        <f t="shared" si="10"/>
        <v>327.74111448042095</v>
      </c>
      <c r="M99" s="224">
        <f t="shared" si="11"/>
        <v>1.0447658334733489E-4</v>
      </c>
      <c r="O99" s="204"/>
      <c r="P99" s="204"/>
    </row>
    <row r="100" spans="1:16" ht="15">
      <c r="A100" s="43">
        <v>88</v>
      </c>
      <c r="B100" s="67" t="s">
        <v>90</v>
      </c>
      <c r="C100" s="60">
        <f>PFI!C106</f>
        <v>2043625.1676111969</v>
      </c>
      <c r="D100" s="60">
        <f>Izverstais_PFI_aprekins!Y104</f>
        <v>456882.38558337634</v>
      </c>
      <c r="E100" s="442">
        <f t="shared" si="6"/>
        <v>2500507.5531945731</v>
      </c>
      <c r="F100" s="351"/>
      <c r="G100" s="422">
        <f>PFI!O106</f>
        <v>2283089.4539038409</v>
      </c>
      <c r="H100" s="135">
        <f t="shared" si="7"/>
        <v>217418.09929073229</v>
      </c>
      <c r="I100" s="453">
        <f t="shared" si="8"/>
        <v>9.5229776879294237E-2</v>
      </c>
      <c r="J100" s="475">
        <f>PFI!U106</f>
        <v>456882.38558337634</v>
      </c>
      <c r="K100" s="445">
        <f t="shared" si="9"/>
        <v>2500507.5531945731</v>
      </c>
      <c r="L100" s="342">
        <f t="shared" si="10"/>
        <v>217418.09929073229</v>
      </c>
      <c r="M100" s="224">
        <f t="shared" si="11"/>
        <v>9.5229776879294237E-2</v>
      </c>
      <c r="O100" s="204"/>
      <c r="P100" s="204"/>
    </row>
    <row r="101" spans="1:16" ht="15">
      <c r="A101" s="43">
        <v>89</v>
      </c>
      <c r="B101" s="67" t="s">
        <v>91</v>
      </c>
      <c r="C101" s="60">
        <f>PFI!C107</f>
        <v>4307946.8313844865</v>
      </c>
      <c r="D101" s="60">
        <f>Izverstais_PFI_aprekins!Y105</f>
        <v>205610.5030046608</v>
      </c>
      <c r="E101" s="442">
        <f t="shared" si="6"/>
        <v>4513557.3343891473</v>
      </c>
      <c r="F101" s="351"/>
      <c r="G101" s="422">
        <f>PFI!O107</f>
        <v>4047490.1745967204</v>
      </c>
      <c r="H101" s="135">
        <f t="shared" si="7"/>
        <v>466067.15979242697</v>
      </c>
      <c r="I101" s="453">
        <f t="shared" si="8"/>
        <v>0.11514967045938884</v>
      </c>
      <c r="J101" s="475">
        <f>PFI!U107</f>
        <v>205610.50300466086</v>
      </c>
      <c r="K101" s="445">
        <f t="shared" si="9"/>
        <v>4513557.3343891473</v>
      </c>
      <c r="L101" s="342">
        <f t="shared" si="10"/>
        <v>466067.15979242697</v>
      </c>
      <c r="M101" s="224">
        <f t="shared" si="11"/>
        <v>0.11514967045938884</v>
      </c>
      <c r="O101" s="204"/>
      <c r="P101" s="204"/>
    </row>
    <row r="102" spans="1:16" ht="15">
      <c r="A102" s="43">
        <v>90</v>
      </c>
      <c r="B102" s="67" t="s">
        <v>92</v>
      </c>
      <c r="C102" s="60">
        <f>PFI!C108</f>
        <v>827362.21619278286</v>
      </c>
      <c r="D102" s="60">
        <f>Izverstais_PFI_aprekins!Y106</f>
        <v>381979.78367124998</v>
      </c>
      <c r="E102" s="442">
        <f t="shared" si="6"/>
        <v>1209341.999864033</v>
      </c>
      <c r="F102" s="351"/>
      <c r="G102" s="422">
        <f>PFI!O108</f>
        <v>1041049.0286021675</v>
      </c>
      <c r="H102" s="135">
        <f t="shared" si="7"/>
        <v>168292.97126186546</v>
      </c>
      <c r="I102" s="453">
        <f t="shared" si="8"/>
        <v>0.16165710416908508</v>
      </c>
      <c r="J102" s="475">
        <f>PFI!U108</f>
        <v>344858.99001325772</v>
      </c>
      <c r="K102" s="445">
        <f t="shared" si="9"/>
        <v>1172221.2062060405</v>
      </c>
      <c r="L102" s="342">
        <f t="shared" si="10"/>
        <v>131172.17760387296</v>
      </c>
      <c r="M102" s="224">
        <f t="shared" si="11"/>
        <v>0.12599999999999989</v>
      </c>
      <c r="O102" s="204"/>
      <c r="P102" s="204"/>
    </row>
    <row r="103" spans="1:16" ht="15">
      <c r="A103" s="43">
        <v>91</v>
      </c>
      <c r="B103" s="67" t="s">
        <v>93</v>
      </c>
      <c r="C103" s="60">
        <f>PFI!C109</f>
        <v>723488.46820535837</v>
      </c>
      <c r="D103" s="60">
        <f>Izverstais_PFI_aprekins!Y107</f>
        <v>727436.71121791494</v>
      </c>
      <c r="E103" s="442">
        <f t="shared" si="6"/>
        <v>1450925.1794232733</v>
      </c>
      <c r="F103" s="351"/>
      <c r="G103" s="422">
        <f>PFI!O109</f>
        <v>1397351.8784390534</v>
      </c>
      <c r="H103" s="135">
        <f t="shared" si="7"/>
        <v>53573.300984219881</v>
      </c>
      <c r="I103" s="453">
        <f t="shared" si="8"/>
        <v>3.8339162676809257E-2</v>
      </c>
      <c r="J103" s="475">
        <f>PFI!U109</f>
        <v>727436.71121791506</v>
      </c>
      <c r="K103" s="445">
        <f t="shared" si="9"/>
        <v>1450925.1794232735</v>
      </c>
      <c r="L103" s="342">
        <f t="shared" si="10"/>
        <v>53573.300984220114</v>
      </c>
      <c r="M103" s="224">
        <f t="shared" si="11"/>
        <v>3.833916267680948E-2</v>
      </c>
      <c r="O103" s="204"/>
      <c r="P103" s="204"/>
    </row>
    <row r="104" spans="1:16" ht="15">
      <c r="A104" s="43">
        <v>92</v>
      </c>
      <c r="B104" s="67" t="s">
        <v>94</v>
      </c>
      <c r="C104" s="60">
        <f>PFI!C110</f>
        <v>1705329.1586902372</v>
      </c>
      <c r="D104" s="60">
        <f>Izverstais_PFI_aprekins!Y108</f>
        <v>610796.19542745838</v>
      </c>
      <c r="E104" s="442">
        <f t="shared" si="6"/>
        <v>2316125.3541176957</v>
      </c>
      <c r="F104" s="351"/>
      <c r="G104" s="422">
        <f>PFI!O110</f>
        <v>2246546.4003902948</v>
      </c>
      <c r="H104" s="135">
        <f t="shared" si="7"/>
        <v>69578.953727400862</v>
      </c>
      <c r="I104" s="453">
        <f t="shared" si="8"/>
        <v>3.0971518645380725E-2</v>
      </c>
      <c r="J104" s="475">
        <f>PFI!U110</f>
        <v>610796.1954274585</v>
      </c>
      <c r="K104" s="445">
        <f t="shared" si="9"/>
        <v>2316125.3541176957</v>
      </c>
      <c r="L104" s="342">
        <f t="shared" si="10"/>
        <v>69578.953727400862</v>
      </c>
      <c r="M104" s="224">
        <f t="shared" si="11"/>
        <v>3.0971518645380725E-2</v>
      </c>
      <c r="O104" s="204"/>
      <c r="P104" s="204"/>
    </row>
    <row r="105" spans="1:16" ht="15">
      <c r="A105" s="43">
        <v>93</v>
      </c>
      <c r="B105" s="67" t="s">
        <v>95</v>
      </c>
      <c r="C105" s="60">
        <f>PFI!C111</f>
        <v>2313937.7219507638</v>
      </c>
      <c r="D105" s="60">
        <f>Izverstais_PFI_aprekins!Y109</f>
        <v>923529.03008751862</v>
      </c>
      <c r="E105" s="442">
        <f t="shared" si="6"/>
        <v>3237466.7520382823</v>
      </c>
      <c r="F105" s="351"/>
      <c r="G105" s="422">
        <f>PFI!O111</f>
        <v>3169000.1113758287</v>
      </c>
      <c r="H105" s="135">
        <f t="shared" si="7"/>
        <v>68466.640662453603</v>
      </c>
      <c r="I105" s="453">
        <f t="shared" si="8"/>
        <v>2.1605124094719264E-2</v>
      </c>
      <c r="J105" s="475">
        <f>PFI!U111</f>
        <v>923529.03008751862</v>
      </c>
      <c r="K105" s="445">
        <f t="shared" si="9"/>
        <v>3237466.7520382823</v>
      </c>
      <c r="L105" s="342">
        <f t="shared" si="10"/>
        <v>68466.640662453603</v>
      </c>
      <c r="M105" s="224">
        <f t="shared" si="11"/>
        <v>2.1605124094719264E-2</v>
      </c>
      <c r="O105" s="204"/>
      <c r="P105" s="204"/>
    </row>
    <row r="106" spans="1:16" ht="15">
      <c r="A106" s="43">
        <v>94</v>
      </c>
      <c r="B106" s="67" t="s">
        <v>96</v>
      </c>
      <c r="C106" s="60">
        <f>PFI!C112</f>
        <v>4423150.6443764456</v>
      </c>
      <c r="D106" s="60">
        <f>Izverstais_PFI_aprekins!Y110</f>
        <v>866908.72235052567</v>
      </c>
      <c r="E106" s="442">
        <f t="shared" si="6"/>
        <v>5290059.3667269712</v>
      </c>
      <c r="F106" s="351"/>
      <c r="G106" s="422">
        <f>PFI!O112</f>
        <v>4716501.4514887938</v>
      </c>
      <c r="H106" s="135">
        <f t="shared" si="7"/>
        <v>573557.9152381774</v>
      </c>
      <c r="I106" s="453">
        <f t="shared" si="8"/>
        <v>0.12160664448796688</v>
      </c>
      <c r="J106" s="475">
        <f>PFI!U112</f>
        <v>866908.72235052579</v>
      </c>
      <c r="K106" s="445">
        <f t="shared" si="9"/>
        <v>5290059.3667269712</v>
      </c>
      <c r="L106" s="342">
        <f t="shared" si="10"/>
        <v>573557.9152381774</v>
      </c>
      <c r="M106" s="224">
        <f t="shared" si="11"/>
        <v>0.12160664448796688</v>
      </c>
      <c r="O106" s="204"/>
      <c r="P106" s="204"/>
    </row>
    <row r="107" spans="1:16" ht="15">
      <c r="A107" s="43">
        <v>95</v>
      </c>
      <c r="B107" s="67" t="s">
        <v>97</v>
      </c>
      <c r="C107" s="60">
        <f>PFI!C113</f>
        <v>1731847.2921168134</v>
      </c>
      <c r="D107" s="60">
        <f>Izverstais_PFI_aprekins!Y111</f>
        <v>664572.19973823172</v>
      </c>
      <c r="E107" s="442">
        <f t="shared" si="6"/>
        <v>2396419.4918550448</v>
      </c>
      <c r="F107" s="351"/>
      <c r="G107" s="422">
        <f>PFI!O113</f>
        <v>2316369.0707786288</v>
      </c>
      <c r="H107" s="135">
        <f t="shared" si="7"/>
        <v>80050.421076416038</v>
      </c>
      <c r="I107" s="453">
        <f t="shared" si="8"/>
        <v>3.4558577942636726E-2</v>
      </c>
      <c r="J107" s="475">
        <f>PFI!U113</f>
        <v>664572.19973823184</v>
      </c>
      <c r="K107" s="445">
        <f t="shared" si="9"/>
        <v>2396419.4918550453</v>
      </c>
      <c r="L107" s="342">
        <f t="shared" si="10"/>
        <v>80050.421076416504</v>
      </c>
      <c r="M107" s="224">
        <f t="shared" si="11"/>
        <v>3.4558577942636726E-2</v>
      </c>
      <c r="O107" s="204"/>
      <c r="P107" s="204"/>
    </row>
    <row r="108" spans="1:16" ht="15">
      <c r="A108" s="43">
        <v>96</v>
      </c>
      <c r="B108" s="67" t="s">
        <v>98</v>
      </c>
      <c r="C108" s="60">
        <f>PFI!C114</f>
        <v>16657928.130003348</v>
      </c>
      <c r="D108" s="60">
        <f>Izverstais_PFI_aprekins!Y112</f>
        <v>-761610.2454748021</v>
      </c>
      <c r="E108" s="442">
        <f t="shared" si="6"/>
        <v>15896317.884528546</v>
      </c>
      <c r="F108" s="351"/>
      <c r="G108" s="422">
        <f>PFI!O114</f>
        <v>15305537.102233501</v>
      </c>
      <c r="H108" s="135">
        <f t="shared" si="7"/>
        <v>590780.78229504451</v>
      </c>
      <c r="I108" s="453">
        <f t="shared" si="8"/>
        <v>3.8599153910700235E-2</v>
      </c>
      <c r="J108" s="475">
        <f>PFI!U114</f>
        <v>-761610.24547480186</v>
      </c>
      <c r="K108" s="445">
        <f t="shared" si="9"/>
        <v>15896317.884528546</v>
      </c>
      <c r="L108" s="342">
        <f t="shared" si="10"/>
        <v>590780.78229504451</v>
      </c>
      <c r="M108" s="224">
        <f t="shared" si="11"/>
        <v>3.8599153910700235E-2</v>
      </c>
      <c r="O108" s="204"/>
      <c r="P108" s="204"/>
    </row>
    <row r="109" spans="1:16" ht="15">
      <c r="A109" s="43">
        <v>97</v>
      </c>
      <c r="B109" s="67" t="s">
        <v>99</v>
      </c>
      <c r="C109" s="60">
        <f>PFI!C115</f>
        <v>12902588.461803623</v>
      </c>
      <c r="D109" s="60">
        <f>Izverstais_PFI_aprekins!Y113</f>
        <v>3576623.2730691647</v>
      </c>
      <c r="E109" s="442">
        <f t="shared" si="6"/>
        <v>16479211.734872788</v>
      </c>
      <c r="F109" s="351"/>
      <c r="G109" s="422">
        <f>PFI!O115</f>
        <v>15595083.993975002</v>
      </c>
      <c r="H109" s="135">
        <f t="shared" si="7"/>
        <v>884127.74089778587</v>
      </c>
      <c r="I109" s="453">
        <f t="shared" si="8"/>
        <v>5.6692720682963937E-2</v>
      </c>
      <c r="J109" s="475">
        <f>PFI!U115</f>
        <v>3576623.2730691643</v>
      </c>
      <c r="K109" s="445">
        <f t="shared" si="9"/>
        <v>16479211.734872786</v>
      </c>
      <c r="L109" s="342">
        <f t="shared" si="10"/>
        <v>884127.74089778401</v>
      </c>
      <c r="M109" s="224">
        <f t="shared" si="11"/>
        <v>5.6692720682963715E-2</v>
      </c>
      <c r="O109" s="204"/>
      <c r="P109" s="204"/>
    </row>
    <row r="110" spans="1:16" ht="15">
      <c r="A110" s="43">
        <v>98</v>
      </c>
      <c r="B110" s="67" t="s">
        <v>100</v>
      </c>
      <c r="C110" s="60">
        <f>PFI!C116</f>
        <v>5046768.9061854826</v>
      </c>
      <c r="D110" s="60">
        <f>Izverstais_PFI_aprekins!Y114</f>
        <v>-612581.64864092006</v>
      </c>
      <c r="E110" s="442">
        <f t="shared" si="6"/>
        <v>4434187.2575445622</v>
      </c>
      <c r="F110" s="351"/>
      <c r="G110" s="422">
        <f>PFI!O116</f>
        <v>4440546.30689363</v>
      </c>
      <c r="H110" s="446">
        <f t="shared" si="7"/>
        <v>-6359.0493490677327</v>
      </c>
      <c r="I110" s="456">
        <f t="shared" si="8"/>
        <v>-1.4320421204021549E-3</v>
      </c>
      <c r="J110" s="475">
        <f>PFI!U116</f>
        <v>-606198.27201629919</v>
      </c>
      <c r="K110" s="445">
        <f t="shared" si="9"/>
        <v>4440570.6341691837</v>
      </c>
      <c r="L110" s="342">
        <f t="shared" si="10"/>
        <v>24.327275553718209</v>
      </c>
      <c r="M110" s="224">
        <f t="shared" si="11"/>
        <v>5.4784420366882358E-6</v>
      </c>
      <c r="O110" s="204"/>
      <c r="P110" s="204"/>
    </row>
    <row r="111" spans="1:16" ht="15">
      <c r="A111" s="43">
        <v>99</v>
      </c>
      <c r="B111" s="67" t="s">
        <v>101</v>
      </c>
      <c r="C111" s="60">
        <f>PFI!C117</f>
        <v>1623449.844416705</v>
      </c>
      <c r="D111" s="60">
        <f>Izverstais_PFI_aprekins!Y115</f>
        <v>56014.217196320518</v>
      </c>
      <c r="E111" s="442">
        <f t="shared" si="6"/>
        <v>1679464.0616130254</v>
      </c>
      <c r="F111" s="351"/>
      <c r="G111" s="422">
        <f>PFI!O117</f>
        <v>1531051.9027320279</v>
      </c>
      <c r="H111" s="135">
        <f t="shared" si="7"/>
        <v>148412.15888099745</v>
      </c>
      <c r="I111" s="453">
        <f t="shared" si="8"/>
        <v>9.6934766624285462E-2</v>
      </c>
      <c r="J111" s="475">
        <f>PFI!U117</f>
        <v>56014.217196320526</v>
      </c>
      <c r="K111" s="445">
        <f t="shared" si="9"/>
        <v>1679464.0616130254</v>
      </c>
      <c r="L111" s="342">
        <f t="shared" si="10"/>
        <v>148412.15888099745</v>
      </c>
      <c r="M111" s="224">
        <f t="shared" si="11"/>
        <v>9.6934766624285462E-2</v>
      </c>
      <c r="O111" s="204"/>
      <c r="P111" s="204"/>
    </row>
    <row r="112" spans="1:16" ht="15">
      <c r="A112" s="43">
        <v>100</v>
      </c>
      <c r="B112" s="67" t="s">
        <v>102</v>
      </c>
      <c r="C112" s="60">
        <f>PFI!C118</f>
        <v>13061935.084006829</v>
      </c>
      <c r="D112" s="60">
        <f>Izverstais_PFI_aprekins!Y116</f>
        <v>-330725.45299050974</v>
      </c>
      <c r="E112" s="442">
        <f t="shared" si="6"/>
        <v>12731209.63101632</v>
      </c>
      <c r="F112" s="351"/>
      <c r="G112" s="422">
        <f>PFI!O118</f>
        <v>11799123.380674399</v>
      </c>
      <c r="H112" s="135">
        <f t="shared" si="7"/>
        <v>932086.25034192018</v>
      </c>
      <c r="I112" s="453">
        <f t="shared" si="8"/>
        <v>7.8996228810402025E-2</v>
      </c>
      <c r="J112" s="475">
        <f>PFI!U118</f>
        <v>-330725.45299050963</v>
      </c>
      <c r="K112" s="445">
        <f t="shared" si="9"/>
        <v>12731209.63101632</v>
      </c>
      <c r="L112" s="342">
        <f t="shared" si="10"/>
        <v>932086.25034192018</v>
      </c>
      <c r="M112" s="224">
        <f t="shared" si="11"/>
        <v>7.8996228810402025E-2</v>
      </c>
      <c r="O112" s="204"/>
      <c r="P112" s="204"/>
    </row>
    <row r="113" spans="1:16" ht="15">
      <c r="A113" s="43">
        <v>101</v>
      </c>
      <c r="B113" s="67" t="s">
        <v>103</v>
      </c>
      <c r="C113" s="60">
        <f>PFI!C119</f>
        <v>1999921.9798808938</v>
      </c>
      <c r="D113" s="60">
        <f>Izverstais_PFI_aprekins!Y117</f>
        <v>320178.87869700568</v>
      </c>
      <c r="E113" s="442">
        <f t="shared" si="6"/>
        <v>2320100.8585778996</v>
      </c>
      <c r="F113" s="351"/>
      <c r="G113" s="422">
        <f>PFI!O119</f>
        <v>2132460.3371867393</v>
      </c>
      <c r="H113" s="135">
        <f t="shared" si="7"/>
        <v>187640.52139116032</v>
      </c>
      <c r="I113" s="453">
        <f t="shared" si="8"/>
        <v>8.799250242501877E-2</v>
      </c>
      <c r="J113" s="475">
        <f>PFI!U119</f>
        <v>320178.87869700574</v>
      </c>
      <c r="K113" s="445">
        <f t="shared" si="9"/>
        <v>2320100.8585778996</v>
      </c>
      <c r="L113" s="342">
        <f t="shared" si="10"/>
        <v>187640.52139116032</v>
      </c>
      <c r="M113" s="224">
        <f t="shared" si="11"/>
        <v>8.799250242501877E-2</v>
      </c>
      <c r="O113" s="204"/>
      <c r="P113" s="204"/>
    </row>
    <row r="114" spans="1:16" ht="15">
      <c r="A114" s="43">
        <v>102</v>
      </c>
      <c r="B114" s="67" t="s">
        <v>104</v>
      </c>
      <c r="C114" s="60">
        <f>PFI!C120</f>
        <v>2216685.0433403412</v>
      </c>
      <c r="D114" s="60">
        <f>Izverstais_PFI_aprekins!Y118</f>
        <v>1102759.6286790702</v>
      </c>
      <c r="E114" s="442">
        <f t="shared" si="6"/>
        <v>3319444.6720194113</v>
      </c>
      <c r="F114" s="351"/>
      <c r="G114" s="422">
        <f>PFI!O120</f>
        <v>3238769.4251749292</v>
      </c>
      <c r="H114" s="135">
        <f t="shared" si="7"/>
        <v>80675.246844482142</v>
      </c>
      <c r="I114" s="453">
        <f t="shared" si="8"/>
        <v>2.4909228244960557E-2</v>
      </c>
      <c r="J114" s="475">
        <f>PFI!U120</f>
        <v>1102759.6286790702</v>
      </c>
      <c r="K114" s="445">
        <f t="shared" si="9"/>
        <v>3319444.6720194113</v>
      </c>
      <c r="L114" s="342">
        <f t="shared" si="10"/>
        <v>80675.246844482142</v>
      </c>
      <c r="M114" s="224">
        <f t="shared" si="11"/>
        <v>2.4909228244960557E-2</v>
      </c>
      <c r="O114" s="204"/>
      <c r="P114" s="204"/>
    </row>
    <row r="115" spans="1:16" ht="15">
      <c r="A115" s="43">
        <v>103</v>
      </c>
      <c r="B115" s="67" t="s">
        <v>105</v>
      </c>
      <c r="C115" s="60">
        <f>PFI!C121</f>
        <v>6888852.3392487159</v>
      </c>
      <c r="D115" s="60">
        <f>Izverstais_PFI_aprekins!Y119</f>
        <v>1595973.4200492559</v>
      </c>
      <c r="E115" s="442">
        <f t="shared" si="6"/>
        <v>8484825.7592979725</v>
      </c>
      <c r="F115" s="351"/>
      <c r="G115" s="422">
        <f>PFI!O121</f>
        <v>7771540.3229504088</v>
      </c>
      <c r="H115" s="135">
        <f t="shared" si="7"/>
        <v>713285.43634756375</v>
      </c>
      <c r="I115" s="453">
        <f t="shared" si="8"/>
        <v>9.1781732669022675E-2</v>
      </c>
      <c r="J115" s="475">
        <f>PFI!U121</f>
        <v>1595973.4200492562</v>
      </c>
      <c r="K115" s="445">
        <f t="shared" si="9"/>
        <v>8484825.7592979725</v>
      </c>
      <c r="L115" s="342">
        <f t="shared" si="10"/>
        <v>713285.43634756375</v>
      </c>
      <c r="M115" s="224">
        <f t="shared" si="11"/>
        <v>9.1781732669022675E-2</v>
      </c>
      <c r="O115" s="204"/>
      <c r="P115" s="204"/>
    </row>
    <row r="116" spans="1:16" ht="15">
      <c r="A116" s="43">
        <v>104</v>
      </c>
      <c r="B116" s="67" t="s">
        <v>106</v>
      </c>
      <c r="C116" s="60">
        <f>PFI!C122</f>
        <v>9472386.6131244339</v>
      </c>
      <c r="D116" s="60">
        <f>Izverstais_PFI_aprekins!Y120</f>
        <v>-1448628.6229013242</v>
      </c>
      <c r="E116" s="442">
        <f t="shared" si="6"/>
        <v>8023757.9902231097</v>
      </c>
      <c r="F116" s="351"/>
      <c r="G116" s="422">
        <f>PFI!O122</f>
        <v>7867990.5316629782</v>
      </c>
      <c r="H116" s="135">
        <f t="shared" si="7"/>
        <v>155767.45856013149</v>
      </c>
      <c r="I116" s="453">
        <f t="shared" si="8"/>
        <v>1.9797616422297493E-2</v>
      </c>
      <c r="J116" s="475">
        <f>PFI!U122</f>
        <v>-1448628.6229013239</v>
      </c>
      <c r="K116" s="445">
        <f t="shared" si="9"/>
        <v>8023757.9902231097</v>
      </c>
      <c r="L116" s="342">
        <f t="shared" si="10"/>
        <v>155767.45856013149</v>
      </c>
      <c r="M116" s="224">
        <f t="shared" si="11"/>
        <v>1.9797616422297493E-2</v>
      </c>
      <c r="O116" s="204"/>
      <c r="P116" s="204"/>
    </row>
    <row r="117" spans="1:16" ht="15">
      <c r="A117" s="43">
        <v>105</v>
      </c>
      <c r="B117" s="67" t="s">
        <v>107</v>
      </c>
      <c r="C117" s="60">
        <f>PFI!C123</f>
        <v>1491242.2378427973</v>
      </c>
      <c r="D117" s="60">
        <f>Izverstais_PFI_aprekins!Y121</f>
        <v>692014.3607279826</v>
      </c>
      <c r="E117" s="442">
        <f t="shared" si="6"/>
        <v>2183256.5985707799</v>
      </c>
      <c r="F117" s="351"/>
      <c r="G117" s="422">
        <f>PFI!O123</f>
        <v>2118455.6355035068</v>
      </c>
      <c r="H117" s="135">
        <f t="shared" si="7"/>
        <v>64800.963067273144</v>
      </c>
      <c r="I117" s="453">
        <f t="shared" si="8"/>
        <v>3.0588775134708701E-2</v>
      </c>
      <c r="J117" s="475">
        <f>PFI!U123</f>
        <v>692014.3607279826</v>
      </c>
      <c r="K117" s="445">
        <f t="shared" si="9"/>
        <v>2183256.5985707799</v>
      </c>
      <c r="L117" s="342">
        <f t="shared" si="10"/>
        <v>64800.963067273144</v>
      </c>
      <c r="M117" s="224">
        <f t="shared" si="11"/>
        <v>3.0588775134708701E-2</v>
      </c>
      <c r="O117" s="204"/>
      <c r="P117" s="204"/>
    </row>
    <row r="118" spans="1:16" ht="15">
      <c r="A118" s="43">
        <v>106</v>
      </c>
      <c r="B118" s="67" t="s">
        <v>108</v>
      </c>
      <c r="C118" s="60">
        <f>PFI!C124</f>
        <v>15033898.989392102</v>
      </c>
      <c r="D118" s="60">
        <f>Izverstais_PFI_aprekins!Y122</f>
        <v>4459055.8412824403</v>
      </c>
      <c r="E118" s="442">
        <f t="shared" si="6"/>
        <v>19492954.830674544</v>
      </c>
      <c r="F118" s="351"/>
      <c r="G118" s="422">
        <f>PFI!O124</f>
        <v>18578205.513861064</v>
      </c>
      <c r="H118" s="135">
        <f t="shared" si="7"/>
        <v>914749.31681348011</v>
      </c>
      <c r="I118" s="453">
        <f t="shared" si="8"/>
        <v>4.9237764978484755E-2</v>
      </c>
      <c r="J118" s="475">
        <f>PFI!U124</f>
        <v>4459055.8412824403</v>
      </c>
      <c r="K118" s="445">
        <f t="shared" si="9"/>
        <v>19492954.830674544</v>
      </c>
      <c r="L118" s="342">
        <f t="shared" si="10"/>
        <v>914749.31681348011</v>
      </c>
      <c r="M118" s="224">
        <f t="shared" si="11"/>
        <v>4.9237764978484755E-2</v>
      </c>
      <c r="O118" s="204"/>
      <c r="P118" s="204"/>
    </row>
    <row r="119" spans="1:16" ht="15">
      <c r="A119" s="43">
        <v>107</v>
      </c>
      <c r="B119" s="67" t="s">
        <v>109</v>
      </c>
      <c r="C119" s="60">
        <f>PFI!C125</f>
        <v>1961528.0498786387</v>
      </c>
      <c r="D119" s="60">
        <f>Izverstais_PFI_aprekins!Y123</f>
        <v>338716.58205521491</v>
      </c>
      <c r="E119" s="442">
        <f t="shared" si="6"/>
        <v>2300244.6319338535</v>
      </c>
      <c r="F119" s="351"/>
      <c r="G119" s="422">
        <f>PFI!O125</f>
        <v>2084355.5204335328</v>
      </c>
      <c r="H119" s="135">
        <f t="shared" si="7"/>
        <v>215889.11150032072</v>
      </c>
      <c r="I119" s="453">
        <f t="shared" si="8"/>
        <v>0.1035759539982013</v>
      </c>
      <c r="J119" s="475">
        <f>PFI!U125</f>
        <v>338716.58205521485</v>
      </c>
      <c r="K119" s="445">
        <f t="shared" si="9"/>
        <v>2300244.6319338535</v>
      </c>
      <c r="L119" s="342">
        <f t="shared" si="10"/>
        <v>215889.11150032072</v>
      </c>
      <c r="M119" s="224">
        <f t="shared" si="11"/>
        <v>0.1035759539982013</v>
      </c>
      <c r="O119" s="204"/>
      <c r="P119" s="204"/>
    </row>
    <row r="120" spans="1:16" ht="15">
      <c r="A120" s="43">
        <v>108</v>
      </c>
      <c r="B120" s="67" t="s">
        <v>110</v>
      </c>
      <c r="C120" s="60">
        <f>PFI!C126</f>
        <v>16275339.22930816</v>
      </c>
      <c r="D120" s="60">
        <f>Izverstais_PFI_aprekins!Y124</f>
        <v>3556519.3239529021</v>
      </c>
      <c r="E120" s="442">
        <f t="shared" si="6"/>
        <v>19831858.553261064</v>
      </c>
      <c r="F120" s="351"/>
      <c r="G120" s="422">
        <f>PFI!O126</f>
        <v>18666767.674665444</v>
      </c>
      <c r="H120" s="135">
        <f t="shared" si="7"/>
        <v>1165090.8785956204</v>
      </c>
      <c r="I120" s="453">
        <f t="shared" si="8"/>
        <v>6.2415245044104894E-2</v>
      </c>
      <c r="J120" s="475">
        <f>PFI!U126</f>
        <v>3556519.3239529026</v>
      </c>
      <c r="K120" s="445">
        <f t="shared" si="9"/>
        <v>19831858.553261064</v>
      </c>
      <c r="L120" s="342">
        <f t="shared" si="10"/>
        <v>1165090.8785956204</v>
      </c>
      <c r="M120" s="224">
        <f t="shared" si="11"/>
        <v>6.2415245044104894E-2</v>
      </c>
      <c r="O120" s="204"/>
      <c r="P120" s="204"/>
    </row>
    <row r="121" spans="1:16" ht="15">
      <c r="A121" s="43">
        <v>109</v>
      </c>
      <c r="B121" s="67" t="s">
        <v>111</v>
      </c>
      <c r="C121" s="60">
        <f>PFI!C127</f>
        <v>1084606.7805348802</v>
      </c>
      <c r="D121" s="60">
        <f>Izverstais_PFI_aprekins!Y125</f>
        <v>566628.21488759411</v>
      </c>
      <c r="E121" s="442">
        <f t="shared" si="6"/>
        <v>1651234.9954224743</v>
      </c>
      <c r="F121" s="351"/>
      <c r="G121" s="422">
        <f>PFI!O127</f>
        <v>1625511.7488080377</v>
      </c>
      <c r="H121" s="135">
        <f t="shared" si="7"/>
        <v>25723.246614436619</v>
      </c>
      <c r="I121" s="453">
        <f t="shared" si="8"/>
        <v>1.5824706670560351E-2</v>
      </c>
      <c r="J121" s="475">
        <f>PFI!U127</f>
        <v>566628.21488759411</v>
      </c>
      <c r="K121" s="445">
        <f t="shared" si="9"/>
        <v>1651234.9954224743</v>
      </c>
      <c r="L121" s="342">
        <f t="shared" si="10"/>
        <v>25723.246614436619</v>
      </c>
      <c r="M121" s="224">
        <f t="shared" si="11"/>
        <v>1.5824706670560351E-2</v>
      </c>
      <c r="O121" s="204"/>
      <c r="P121" s="204"/>
    </row>
    <row r="122" spans="1:16" ht="15">
      <c r="A122" s="43">
        <v>110</v>
      </c>
      <c r="B122" s="67" t="s">
        <v>112</v>
      </c>
      <c r="C122" s="60">
        <f>PFI!C128</f>
        <v>4064637.4680348728</v>
      </c>
      <c r="D122" s="60">
        <f>Izverstais_PFI_aprekins!Y126</f>
        <v>1642639.1391930818</v>
      </c>
      <c r="E122" s="442">
        <f t="shared" si="6"/>
        <v>5707276.607227955</v>
      </c>
      <c r="F122" s="351"/>
      <c r="G122" s="422">
        <f>PFI!O128</f>
        <v>5411230.1890238505</v>
      </c>
      <c r="H122" s="135">
        <f t="shared" si="7"/>
        <v>296046.41820410453</v>
      </c>
      <c r="I122" s="453">
        <f t="shared" si="8"/>
        <v>5.4709633089460086E-2</v>
      </c>
      <c r="J122" s="475">
        <f>PFI!U128</f>
        <v>1642639.139193082</v>
      </c>
      <c r="K122" s="445">
        <f t="shared" si="9"/>
        <v>5707276.607227955</v>
      </c>
      <c r="L122" s="342">
        <f t="shared" si="10"/>
        <v>296046.41820410453</v>
      </c>
      <c r="M122" s="224">
        <f t="shared" si="11"/>
        <v>5.4709633089460086E-2</v>
      </c>
      <c r="O122" s="204"/>
      <c r="P122" s="204"/>
    </row>
    <row r="123" spans="1:16" ht="15">
      <c r="A123" s="43">
        <v>111</v>
      </c>
      <c r="B123" s="67" t="s">
        <v>113</v>
      </c>
      <c r="C123" s="60">
        <f>PFI!C129</f>
        <v>1212914.9741534868</v>
      </c>
      <c r="D123" s="60">
        <f>Izverstais_PFI_aprekins!Y127</f>
        <v>776462.59198823012</v>
      </c>
      <c r="E123" s="442">
        <f t="shared" si="6"/>
        <v>1989377.5661417169</v>
      </c>
      <c r="F123" s="351"/>
      <c r="G123" s="422">
        <f>PFI!O129</f>
        <v>2052418.8880358988</v>
      </c>
      <c r="H123" s="446">
        <f t="shared" si="7"/>
        <v>-63041.321894181892</v>
      </c>
      <c r="I123" s="456">
        <f t="shared" si="8"/>
        <v>-3.0715621582741548E-2</v>
      </c>
      <c r="J123" s="475">
        <f>PFI!U129</f>
        <v>839745.08571876073</v>
      </c>
      <c r="K123" s="445">
        <f t="shared" si="9"/>
        <v>2052660.0598722475</v>
      </c>
      <c r="L123" s="342">
        <f t="shared" si="10"/>
        <v>241.17183634871617</v>
      </c>
      <c r="M123" s="224">
        <f t="shared" si="11"/>
        <v>1.1750614738281762E-4</v>
      </c>
      <c r="O123" s="204"/>
      <c r="P123" s="204"/>
    </row>
    <row r="124" spans="1:16" ht="15">
      <c r="A124" s="43">
        <v>112</v>
      </c>
      <c r="B124" s="67" t="s">
        <v>114</v>
      </c>
      <c r="C124" s="60">
        <f>PFI!C130</f>
        <v>562417.33883518912</v>
      </c>
      <c r="D124" s="60">
        <f>Izverstais_PFI_aprekins!Y128</f>
        <v>614229.90834707685</v>
      </c>
      <c r="E124" s="442">
        <f t="shared" si="6"/>
        <v>1176647.2471822659</v>
      </c>
      <c r="F124" s="351"/>
      <c r="G124" s="422">
        <f>PFI!O130</f>
        <v>1218448.0914440027</v>
      </c>
      <c r="H124" s="446">
        <f t="shared" si="7"/>
        <v>-41800.844261736842</v>
      </c>
      <c r="I124" s="456">
        <f t="shared" si="8"/>
        <v>-3.4306627057208439E-2</v>
      </c>
      <c r="J124" s="475">
        <f>PFI!U130</f>
        <v>656190.66655205947</v>
      </c>
      <c r="K124" s="445">
        <f t="shared" si="9"/>
        <v>1218608.0053872485</v>
      </c>
      <c r="L124" s="342">
        <f t="shared" si="10"/>
        <v>159.91394324577413</v>
      </c>
      <c r="M124" s="224">
        <f t="shared" si="11"/>
        <v>1.3124395234287434E-4</v>
      </c>
      <c r="O124" s="204"/>
      <c r="P124" s="204"/>
    </row>
    <row r="125" spans="1:16" ht="15">
      <c r="A125" s="43">
        <v>113</v>
      </c>
      <c r="B125" s="67" t="s">
        <v>115</v>
      </c>
      <c r="C125" s="60">
        <f>PFI!C131</f>
        <v>1782651.1775732774</v>
      </c>
      <c r="D125" s="60">
        <f>Izverstais_PFI_aprekins!Y129</f>
        <v>812828.48643242498</v>
      </c>
      <c r="E125" s="442">
        <f t="shared" si="6"/>
        <v>2595479.6640057024</v>
      </c>
      <c r="F125" s="351"/>
      <c r="G125" s="422">
        <f>PFI!O131</f>
        <v>2434646.1133233951</v>
      </c>
      <c r="H125" s="135">
        <f t="shared" si="7"/>
        <v>160833.55068230722</v>
      </c>
      <c r="I125" s="453">
        <f t="shared" si="8"/>
        <v>6.6060340269642914E-2</v>
      </c>
      <c r="J125" s="475">
        <f>PFI!U131</f>
        <v>812828.4864324251</v>
      </c>
      <c r="K125" s="445">
        <f t="shared" si="9"/>
        <v>2595479.6640057024</v>
      </c>
      <c r="L125" s="342">
        <f t="shared" si="10"/>
        <v>160833.55068230722</v>
      </c>
      <c r="M125" s="224">
        <f t="shared" si="11"/>
        <v>6.6060340269642914E-2</v>
      </c>
      <c r="O125" s="204"/>
      <c r="P125" s="204"/>
    </row>
    <row r="126" spans="1:16" ht="15">
      <c r="A126" s="43">
        <v>114</v>
      </c>
      <c r="B126" s="67" t="s">
        <v>116</v>
      </c>
      <c r="C126" s="60">
        <f>PFI!C132</f>
        <v>4290455.8418209832</v>
      </c>
      <c r="D126" s="60">
        <f>Izverstais_PFI_aprekins!Y130</f>
        <v>1294699.3782887203</v>
      </c>
      <c r="E126" s="442">
        <f t="shared" si="6"/>
        <v>5585155.220109703</v>
      </c>
      <c r="F126" s="351"/>
      <c r="G126" s="422">
        <f>PFI!O132</f>
        <v>5141653.0552195068</v>
      </c>
      <c r="H126" s="135">
        <f t="shared" si="7"/>
        <v>443502.16489019617</v>
      </c>
      <c r="I126" s="453">
        <f t="shared" si="8"/>
        <v>8.6256727190096694E-2</v>
      </c>
      <c r="J126" s="475">
        <f>PFI!U132</f>
        <v>1294699.3782887203</v>
      </c>
      <c r="K126" s="445">
        <f t="shared" si="9"/>
        <v>5585155.220109703</v>
      </c>
      <c r="L126" s="342">
        <f t="shared" si="10"/>
        <v>443502.16489019617</v>
      </c>
      <c r="M126" s="224">
        <f t="shared" si="11"/>
        <v>8.6256727190096694E-2</v>
      </c>
      <c r="O126" s="204"/>
      <c r="P126" s="204"/>
    </row>
    <row r="127" spans="1:16" ht="15">
      <c r="A127" s="43">
        <v>115</v>
      </c>
      <c r="B127" s="67" t="s">
        <v>117</v>
      </c>
      <c r="C127" s="60">
        <f>PFI!C133</f>
        <v>6881887.644997824</v>
      </c>
      <c r="D127" s="60">
        <f>Izverstais_PFI_aprekins!Y131</f>
        <v>1807285.289888321</v>
      </c>
      <c r="E127" s="442">
        <f t="shared" si="6"/>
        <v>8689172.9348861445</v>
      </c>
      <c r="F127" s="351"/>
      <c r="G127" s="422">
        <f>PFI!O133</f>
        <v>7383221.7060670797</v>
      </c>
      <c r="H127" s="135">
        <f t="shared" si="7"/>
        <v>1305951.2288190648</v>
      </c>
      <c r="I127" s="453">
        <f t="shared" si="8"/>
        <v>0.17688094449959624</v>
      </c>
      <c r="J127" s="475">
        <f>PFI!U133</f>
        <v>1431619.9960337083</v>
      </c>
      <c r="K127" s="445">
        <f t="shared" si="9"/>
        <v>8313507.6410315325</v>
      </c>
      <c r="L127" s="342">
        <f t="shared" si="10"/>
        <v>930285.93496445287</v>
      </c>
      <c r="M127" s="224">
        <f t="shared" si="11"/>
        <v>0.12600000000000011</v>
      </c>
      <c r="O127" s="204"/>
      <c r="P127" s="204"/>
    </row>
    <row r="128" spans="1:16" ht="15">
      <c r="A128" s="43">
        <v>116</v>
      </c>
      <c r="B128" s="67" t="s">
        <v>118</v>
      </c>
      <c r="C128" s="60">
        <f>PFI!C134</f>
        <v>1742837.2230927029</v>
      </c>
      <c r="D128" s="60">
        <f>Izverstais_PFI_aprekins!Y132</f>
        <v>864188.38282463513</v>
      </c>
      <c r="E128" s="442">
        <f t="shared" si="6"/>
        <v>2607025.6059173383</v>
      </c>
      <c r="F128" s="351"/>
      <c r="G128" s="422">
        <f>PFI!O134</f>
        <v>2412128.7617257037</v>
      </c>
      <c r="H128" s="135">
        <f t="shared" si="7"/>
        <v>194896.84419163456</v>
      </c>
      <c r="I128" s="453">
        <f t="shared" si="8"/>
        <v>8.0798690055086331E-2</v>
      </c>
      <c r="J128" s="475">
        <f>PFI!U134</f>
        <v>864188.38282463513</v>
      </c>
      <c r="K128" s="445">
        <f t="shared" si="9"/>
        <v>2607025.6059173383</v>
      </c>
      <c r="L128" s="342">
        <f t="shared" si="10"/>
        <v>194896.84419163456</v>
      </c>
      <c r="M128" s="224">
        <f t="shared" si="11"/>
        <v>8.0798690055086331E-2</v>
      </c>
      <c r="O128" s="204"/>
      <c r="P128" s="204"/>
    </row>
    <row r="129" spans="1:16" ht="15">
      <c r="A129" s="43">
        <v>117</v>
      </c>
      <c r="B129" s="67" t="s">
        <v>119</v>
      </c>
      <c r="C129" s="60">
        <f>PFI!C135</f>
        <v>1794547.8375037161</v>
      </c>
      <c r="D129" s="60">
        <f>Izverstais_PFI_aprekins!Y133</f>
        <v>1387909.2335987058</v>
      </c>
      <c r="E129" s="442">
        <f t="shared" si="6"/>
        <v>3182457.0711024217</v>
      </c>
      <c r="F129" s="351"/>
      <c r="G129" s="422">
        <f>PFI!O135</f>
        <v>3265945.0488051018</v>
      </c>
      <c r="H129" s="446">
        <f t="shared" si="7"/>
        <v>-83487.977702680044</v>
      </c>
      <c r="I129" s="456">
        <f t="shared" si="8"/>
        <v>-2.55631911912374E-2</v>
      </c>
      <c r="J129" s="475">
        <f>PFI!U135</f>
        <v>1471716.6041740384</v>
      </c>
      <c r="K129" s="445">
        <f t="shared" si="9"/>
        <v>3266264.4416777547</v>
      </c>
      <c r="L129" s="342">
        <f t="shared" si="10"/>
        <v>319.39287265297025</v>
      </c>
      <c r="M129" s="224">
        <f t="shared" si="11"/>
        <v>9.7794931598782497E-5</v>
      </c>
      <c r="O129" s="204"/>
      <c r="P129" s="204"/>
    </row>
    <row r="130" spans="1:16" ht="15">
      <c r="A130" s="43">
        <v>118</v>
      </c>
      <c r="B130" s="67" t="s">
        <v>120</v>
      </c>
      <c r="C130" s="60">
        <f>PFI!C136</f>
        <v>2035127.0811886552</v>
      </c>
      <c r="D130" s="60">
        <f>Izverstais_PFI_aprekins!Y134</f>
        <v>1421739.9337136187</v>
      </c>
      <c r="E130" s="442">
        <f t="shared" si="6"/>
        <v>3456867.0149022741</v>
      </c>
      <c r="F130" s="351"/>
      <c r="G130" s="422">
        <f>PFI!O136</f>
        <v>3669861.6353702666</v>
      </c>
      <c r="H130" s="446">
        <f t="shared" si="7"/>
        <v>-212994.6204679925</v>
      </c>
      <c r="I130" s="456">
        <f t="shared" si="8"/>
        <v>-5.8038869480838806E-2</v>
      </c>
      <c r="J130" s="475">
        <f>PFI!U136</f>
        <v>1635549.3896293333</v>
      </c>
      <c r="K130" s="445">
        <f t="shared" si="9"/>
        <v>3670676.4708179887</v>
      </c>
      <c r="L130" s="342">
        <f t="shared" si="10"/>
        <v>814.83544772211462</v>
      </c>
      <c r="M130" s="224">
        <f t="shared" si="11"/>
        <v>2.2203437859036335E-4</v>
      </c>
      <c r="O130" s="204"/>
      <c r="P130" s="204"/>
    </row>
    <row r="131" spans="1:16" ht="15">
      <c r="A131" s="68">
        <v>119</v>
      </c>
      <c r="B131" s="69" t="s">
        <v>121</v>
      </c>
      <c r="C131" s="62">
        <f>PFI!C137</f>
        <v>950201.46978545503</v>
      </c>
      <c r="D131" s="62">
        <f>Izverstais_PFI_aprekins!Y135</f>
        <v>869200.45298855845</v>
      </c>
      <c r="E131" s="443">
        <f t="shared" si="6"/>
        <v>1819401.9227740136</v>
      </c>
      <c r="F131" s="351"/>
      <c r="G131" s="424">
        <f>PFI!O137</f>
        <v>1909034.0706164234</v>
      </c>
      <c r="H131" s="447">
        <f t="shared" si="7"/>
        <v>-89632.147842409788</v>
      </c>
      <c r="I131" s="457">
        <f t="shared" si="8"/>
        <v>-4.695157054659993E-2</v>
      </c>
      <c r="J131" s="476">
        <f>PFI!U137</f>
        <v>959175.49893401423</v>
      </c>
      <c r="K131" s="466">
        <f t="shared" si="9"/>
        <v>1909376.9687194694</v>
      </c>
      <c r="L131" s="343">
        <f t="shared" si="10"/>
        <v>342.89810304599814</v>
      </c>
      <c r="M131" s="338">
        <f t="shared" si="11"/>
        <v>1.7961863977378201E-4</v>
      </c>
      <c r="O131" s="204"/>
      <c r="P131" s="204"/>
    </row>
    <row r="132" spans="1:16">
      <c r="A132" s="58"/>
      <c r="B132" s="100" t="s">
        <v>124</v>
      </c>
      <c r="C132" s="86">
        <f>SUM(C22:C131)</f>
        <v>551231401.74677551</v>
      </c>
      <c r="D132" s="86">
        <f>SUM(D22:D131)</f>
        <v>105191513.07308592</v>
      </c>
      <c r="E132" s="86">
        <f>SUM(E22:E131)</f>
        <v>656422914.81986141</v>
      </c>
      <c r="F132" s="352"/>
      <c r="G132" s="86">
        <f>SUM(G22:G131)</f>
        <v>626371157.19227552</v>
      </c>
      <c r="H132" s="86">
        <f>SUM(H22:H131)</f>
        <v>30051757.627586242</v>
      </c>
      <c r="I132" s="340">
        <f t="shared" si="8"/>
        <v>4.7977556569324786E-2</v>
      </c>
      <c r="J132" s="477">
        <f>SUM(J22:J131)</f>
        <v>108136640.29219</v>
      </c>
      <c r="K132" s="468">
        <f>SUM(K22:K131)</f>
        <v>659368042.03896594</v>
      </c>
      <c r="L132" s="461">
        <f>SUM(L22:L131)</f>
        <v>32996884.846690305</v>
      </c>
      <c r="M132" s="340">
        <f t="shared" si="11"/>
        <v>5.2679444875143755E-2</v>
      </c>
    </row>
    <row r="133" spans="1:16">
      <c r="A133" s="58"/>
      <c r="B133" s="101" t="s">
        <v>134</v>
      </c>
      <c r="C133" s="102">
        <f>C21+C132</f>
        <v>1382130445.0000005</v>
      </c>
      <c r="D133" s="102">
        <f>D21+D132</f>
        <v>35586952.999999911</v>
      </c>
      <c r="E133" s="102">
        <f>E21+E132</f>
        <v>1417717398.0000005</v>
      </c>
      <c r="F133" s="353"/>
      <c r="G133" s="102">
        <f>G21+G132</f>
        <v>1331286557</v>
      </c>
      <c r="H133" s="102">
        <f>H21+H132</f>
        <v>86430841.00000079</v>
      </c>
      <c r="I133" s="340">
        <f t="shared" si="8"/>
        <v>6.4922792576505017E-2</v>
      </c>
      <c r="J133" s="479">
        <f>J21+J132</f>
        <v>35586952.999999925</v>
      </c>
      <c r="K133" s="469">
        <f>K21+K132</f>
        <v>1417717398.000001</v>
      </c>
      <c r="L133" s="245">
        <f>L21+L132</f>
        <v>86430841.00000079</v>
      </c>
      <c r="M133" s="340">
        <f t="shared" si="11"/>
        <v>6.4922792576505239E-2</v>
      </c>
    </row>
    <row r="136" spans="1:16" ht="15.75">
      <c r="B136" s="3"/>
    </row>
  </sheetData>
  <sheetProtection formatCells="0" formatColumns="0" formatRows="0" insertColumns="0" insertRows="0" insertHyperlinks="0" deleteColumns="0" deleteRows="0"/>
  <mergeCells count="7">
    <mergeCell ref="A2:M2"/>
    <mergeCell ref="A4:M4"/>
    <mergeCell ref="H8:I8"/>
    <mergeCell ref="L8:M8"/>
    <mergeCell ref="J6:M6"/>
    <mergeCell ref="C6:E6"/>
    <mergeCell ref="G6:I6"/>
  </mergeCells>
  <pageMargins left="0.7" right="0.7" top="0.75" bottom="0.75" header="0.3" footer="0.3"/>
  <pageSetup scale="75" orientation="landscape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42"/>
  <sheetViews>
    <sheetView workbookViewId="0">
      <selection activeCell="H20" sqref="H20"/>
    </sheetView>
  </sheetViews>
  <sheetFormatPr defaultRowHeight="12.75"/>
  <cols>
    <col min="2" max="2" width="22.140625" customWidth="1"/>
    <col min="3" max="13" width="12.7109375" customWidth="1"/>
    <col min="14" max="14" width="7.140625" customWidth="1"/>
    <col min="15" max="18" width="12.7109375" customWidth="1"/>
    <col min="19" max="19" width="23.7109375" customWidth="1"/>
    <col min="20" max="21" width="12.7109375" customWidth="1"/>
    <col min="22" max="22" width="17.5703125" customWidth="1"/>
    <col min="23" max="24" width="12.7109375" customWidth="1"/>
    <col min="25" max="25" width="14.7109375" customWidth="1"/>
    <col min="26" max="26" width="15.85546875" customWidth="1"/>
    <col min="27" max="28" width="12.7109375" customWidth="1"/>
  </cols>
  <sheetData>
    <row r="2" spans="1:26" ht="20.25">
      <c r="B2" s="199" t="s">
        <v>476</v>
      </c>
    </row>
    <row r="4" spans="1:26" ht="38.25" customHeight="1">
      <c r="B4" s="507" t="s">
        <v>422</v>
      </c>
      <c r="C4" s="508"/>
      <c r="D4" s="498"/>
      <c r="E4" s="509" t="s">
        <v>427</v>
      </c>
      <c r="F4" s="510"/>
      <c r="H4" s="541"/>
      <c r="I4" s="498"/>
      <c r="J4" s="498"/>
      <c r="K4" s="202" t="s">
        <v>432</v>
      </c>
    </row>
    <row r="5" spans="1:26" ht="15.75">
      <c r="B5" s="511" t="s">
        <v>125</v>
      </c>
      <c r="C5" s="512"/>
      <c r="D5" s="513"/>
      <c r="E5" s="514">
        <v>1</v>
      </c>
      <c r="F5" s="515"/>
      <c r="H5" s="528" t="s">
        <v>433</v>
      </c>
      <c r="I5" s="529"/>
      <c r="J5" s="530"/>
      <c r="K5" s="542">
        <f>K16</f>
        <v>377.89413856605552</v>
      </c>
    </row>
    <row r="6" spans="1:26" ht="15.75">
      <c r="B6" s="516" t="s">
        <v>423</v>
      </c>
      <c r="C6" s="517"/>
      <c r="D6" s="518"/>
      <c r="E6" s="519">
        <v>2.34</v>
      </c>
      <c r="F6" s="520"/>
      <c r="H6" s="531"/>
      <c r="I6" s="532"/>
      <c r="J6" s="533"/>
      <c r="K6" s="543"/>
    </row>
    <row r="7" spans="1:26" ht="15.75">
      <c r="B7" s="521" t="s">
        <v>424</v>
      </c>
      <c r="C7" s="522"/>
      <c r="D7" s="518"/>
      <c r="E7" s="519">
        <v>3.26</v>
      </c>
      <c r="F7" s="520"/>
      <c r="H7" s="534" t="s">
        <v>434</v>
      </c>
      <c r="I7" s="535"/>
      <c r="J7" s="533"/>
      <c r="K7" s="544">
        <f>MAX(K18:K26,K28:K137)</f>
        <v>715.0755102156179</v>
      </c>
    </row>
    <row r="8" spans="1:26" ht="15.75">
      <c r="B8" s="516" t="s">
        <v>425</v>
      </c>
      <c r="C8" s="517"/>
      <c r="D8" s="518"/>
      <c r="E8" s="519">
        <v>0.74</v>
      </c>
      <c r="F8" s="520"/>
      <c r="H8" s="536"/>
      <c r="I8" s="537"/>
      <c r="J8" s="538"/>
      <c r="K8" s="545"/>
    </row>
    <row r="9" spans="1:26" ht="18.75">
      <c r="B9" s="523" t="s">
        <v>426</v>
      </c>
      <c r="C9" s="524"/>
      <c r="D9" s="525"/>
      <c r="E9" s="526">
        <v>1.52</v>
      </c>
      <c r="F9" s="527"/>
      <c r="H9" s="546" t="s">
        <v>421</v>
      </c>
      <c r="I9" s="546"/>
      <c r="J9" s="546"/>
      <c r="K9" s="130">
        <v>35586953</v>
      </c>
      <c r="M9" s="204"/>
    </row>
    <row r="10" spans="1:26">
      <c r="L10" s="204"/>
      <c r="M10" s="204"/>
      <c r="O10" s="240"/>
    </row>
    <row r="11" spans="1:26" ht="13.5" thickBot="1">
      <c r="K11" s="9"/>
      <c r="L11" s="401"/>
    </row>
    <row r="12" spans="1:26" ht="19.5" thickBot="1">
      <c r="K12" s="9"/>
      <c r="L12" s="401"/>
      <c r="O12" s="502" t="s">
        <v>454</v>
      </c>
      <c r="P12" s="499"/>
      <c r="Q12" s="499"/>
      <c r="R12" s="499"/>
      <c r="S12" s="499"/>
      <c r="T12" s="503"/>
      <c r="U12" s="354"/>
      <c r="V12" s="502" t="s">
        <v>465</v>
      </c>
      <c r="W12" s="499"/>
      <c r="X12" s="503"/>
    </row>
    <row r="13" spans="1:26" ht="13.5" thickBot="1">
      <c r="A13" s="57"/>
      <c r="B13" s="57"/>
      <c r="C13" s="63"/>
      <c r="D13" s="504" t="s">
        <v>126</v>
      </c>
      <c r="E13" s="505"/>
      <c r="F13" s="505"/>
      <c r="G13" s="506"/>
      <c r="H13" s="76"/>
      <c r="I13" s="63"/>
    </row>
    <row r="14" spans="1:26" ht="76.5" customHeight="1" thickBot="1">
      <c r="A14" s="95"/>
      <c r="B14" s="95"/>
      <c r="C14" s="95" t="s">
        <v>128</v>
      </c>
      <c r="D14" s="93" t="s">
        <v>125</v>
      </c>
      <c r="E14" s="93" t="s">
        <v>129</v>
      </c>
      <c r="F14" s="96" t="s">
        <v>130</v>
      </c>
      <c r="G14" s="97" t="s">
        <v>131</v>
      </c>
      <c r="H14" s="97" t="s">
        <v>456</v>
      </c>
      <c r="I14" s="97" t="s">
        <v>132</v>
      </c>
      <c r="J14" s="200" t="s">
        <v>429</v>
      </c>
      <c r="K14" s="200" t="s">
        <v>430</v>
      </c>
      <c r="L14" s="203" t="s">
        <v>431</v>
      </c>
      <c r="M14" s="346" t="s">
        <v>435</v>
      </c>
      <c r="N14" s="349"/>
      <c r="O14" s="242" t="s">
        <v>447</v>
      </c>
      <c r="P14" s="539" t="s">
        <v>448</v>
      </c>
      <c r="Q14" s="540"/>
      <c r="R14" s="97" t="s">
        <v>473</v>
      </c>
      <c r="S14" s="97" t="s">
        <v>451</v>
      </c>
      <c r="T14" s="203" t="s">
        <v>452</v>
      </c>
      <c r="U14" s="355" t="s">
        <v>468</v>
      </c>
      <c r="V14" s="223" t="s">
        <v>453</v>
      </c>
      <c r="W14" s="539" t="s">
        <v>448</v>
      </c>
      <c r="X14" s="540"/>
      <c r="Y14" s="470" t="s">
        <v>478</v>
      </c>
      <c r="Z14" s="470" t="s">
        <v>479</v>
      </c>
    </row>
    <row r="15" spans="1:26" ht="14.25" thickBot="1">
      <c r="A15" s="226"/>
      <c r="B15" s="226"/>
      <c r="C15" s="227"/>
      <c r="D15" s="227"/>
      <c r="E15" s="227"/>
      <c r="F15" s="227"/>
      <c r="G15" s="227"/>
      <c r="H15" s="225"/>
      <c r="I15" s="228"/>
      <c r="J15" s="225"/>
      <c r="K15" s="225"/>
      <c r="L15" s="225"/>
      <c r="M15" s="225"/>
      <c r="N15" s="350"/>
      <c r="O15" s="225"/>
      <c r="P15" s="231" t="s">
        <v>449</v>
      </c>
      <c r="Q15" s="229" t="s">
        <v>450</v>
      </c>
      <c r="R15" s="225"/>
      <c r="S15" s="225"/>
      <c r="T15" s="225"/>
      <c r="U15" s="225"/>
      <c r="V15" s="225"/>
      <c r="W15" s="231" t="s">
        <v>449</v>
      </c>
      <c r="X15" s="229" t="s">
        <v>450</v>
      </c>
      <c r="Y15" s="480"/>
      <c r="Z15" s="213"/>
    </row>
    <row r="16" spans="1:26" ht="13.5" thickBot="1">
      <c r="A16" s="64"/>
      <c r="B16" s="65" t="s">
        <v>133</v>
      </c>
      <c r="C16" s="65">
        <f>C139</f>
        <v>1382130445.0000005</v>
      </c>
      <c r="D16" s="65">
        <f t="shared" ref="D16:P16" si="0">D139</f>
        <v>2160125</v>
      </c>
      <c r="E16" s="65">
        <f t="shared" si="0"/>
        <v>149491</v>
      </c>
      <c r="F16" s="65">
        <f t="shared" si="0"/>
        <v>218464</v>
      </c>
      <c r="G16" s="65">
        <f t="shared" si="0"/>
        <v>455830</v>
      </c>
      <c r="H16" s="239">
        <f>H139</f>
        <v>64482.409999999982</v>
      </c>
      <c r="I16" s="65">
        <f t="shared" si="0"/>
        <v>60913.290725324514</v>
      </c>
      <c r="J16" s="65">
        <f t="shared" si="0"/>
        <v>3657454.0431999993</v>
      </c>
      <c r="K16" s="65">
        <f t="shared" si="0"/>
        <v>377.89413856605552</v>
      </c>
      <c r="L16" s="65">
        <f t="shared" si="0"/>
        <v>35586952.999999896</v>
      </c>
      <c r="M16" s="131">
        <f t="shared" si="0"/>
        <v>1417717398.0000005</v>
      </c>
      <c r="N16" s="351"/>
      <c r="O16" s="431">
        <f t="shared" si="0"/>
        <v>1331286557</v>
      </c>
      <c r="P16" s="431">
        <f t="shared" si="0"/>
        <v>86430841.00000079</v>
      </c>
      <c r="Q16" s="432">
        <f>M16/O16-1</f>
        <v>6.4922792576505017E-2</v>
      </c>
      <c r="R16" s="431">
        <f t="shared" ref="R16:Y16" si="1">R139</f>
        <v>-3677014.3678568294</v>
      </c>
      <c r="S16" s="431">
        <f t="shared" si="1"/>
        <v>3663001.1352059105</v>
      </c>
      <c r="T16" s="433">
        <f t="shared" si="1"/>
        <v>3677014.367856829</v>
      </c>
      <c r="U16" s="434">
        <f t="shared" si="1"/>
        <v>35586952.999999925</v>
      </c>
      <c r="V16" s="435">
        <f t="shared" si="1"/>
        <v>1417717398.000001</v>
      </c>
      <c r="W16" s="436">
        <f t="shared" si="1"/>
        <v>86430841.000000805</v>
      </c>
      <c r="X16" s="437">
        <f>V16/O16-1</f>
        <v>6.4922792576505239E-2</v>
      </c>
      <c r="Y16" s="481">
        <f t="shared" si="1"/>
        <v>656.3126661651529</v>
      </c>
      <c r="Z16" s="490">
        <f>V16/J16</f>
        <v>387.62411810364239</v>
      </c>
    </row>
    <row r="17" spans="1:27">
      <c r="A17" s="61"/>
      <c r="B17" s="61"/>
      <c r="C17" s="66"/>
      <c r="D17" s="66"/>
      <c r="E17" s="66"/>
      <c r="F17" s="66"/>
      <c r="G17" s="66"/>
      <c r="I17" s="66"/>
      <c r="N17" s="350"/>
      <c r="V17" s="345"/>
      <c r="W17" s="341"/>
      <c r="X17" s="230"/>
      <c r="Y17" s="480"/>
      <c r="Z17" s="489"/>
    </row>
    <row r="18" spans="1:27" ht="15">
      <c r="A18" s="92">
        <v>1</v>
      </c>
      <c r="B18" s="205" t="s">
        <v>2</v>
      </c>
      <c r="C18" s="59">
        <f>Vertetie_ienemumi!I5</f>
        <v>40547033.219929233</v>
      </c>
      <c r="D18" s="132">
        <f>Iedzivotaju_skaits_struktura!C5</f>
        <v>96792</v>
      </c>
      <c r="E18" s="132">
        <f>Iedzivotaju_skaits_struktura!D5</f>
        <v>6271</v>
      </c>
      <c r="F18" s="133">
        <f>Iedzivotaju_skaits_struktura!E5</f>
        <v>9269</v>
      </c>
      <c r="G18" s="132">
        <f>Iedzivotaju_skaits_struktura!F5</f>
        <v>21457</v>
      </c>
      <c r="H18" s="236">
        <v>72.371000000000009</v>
      </c>
      <c r="I18" s="59">
        <f>C18/D18</f>
        <v>418.90893069602066</v>
      </c>
      <c r="J18" s="59">
        <f>D18+($E$6*E18)+($E$7*F18)+($E$8*G18)+($E$9*H18)</f>
        <v>157671.26391999997</v>
      </c>
      <c r="K18" s="59">
        <f>C18/J18</f>
        <v>257.16184555038632</v>
      </c>
      <c r="L18" s="59">
        <f t="shared" ref="L18:L26" si="2">(0.6*($K$16-K18)+$K$9/$J$16*($K$7-K18)/($K$7-$K$5))*J18</f>
        <v>13505064.77307938</v>
      </c>
      <c r="M18" s="249">
        <f>C18+L18</f>
        <v>54052097.993008614</v>
      </c>
      <c r="N18" s="351"/>
      <c r="O18" s="420">
        <v>49024882.200000003</v>
      </c>
      <c r="P18" s="133">
        <f>M18-O18</f>
        <v>5027215.7930086106</v>
      </c>
      <c r="Q18" s="214">
        <f>M18/O18-1</f>
        <v>0.10254416874475658</v>
      </c>
      <c r="R18" s="133">
        <f>IF(Q18&gt;12.6%,((O18*0.126)+O18)-M18,0)</f>
        <v>0</v>
      </c>
      <c r="S18" s="201">
        <f>IF(M18&lt;O18,O18-M18,0)</f>
        <v>0</v>
      </c>
      <c r="T18" s="421">
        <f>IF(S18&gt;0,S18/$S$16*-$R$16,0)</f>
        <v>0</v>
      </c>
      <c r="U18" s="360">
        <f>L18+R18+T18</f>
        <v>13505064.77307938</v>
      </c>
      <c r="V18" s="356">
        <f>M18+R18+T18</f>
        <v>54052097.993008614</v>
      </c>
      <c r="W18" s="342">
        <f>V18-O18</f>
        <v>5027215.7930086106</v>
      </c>
      <c r="X18" s="224">
        <f>V18/O18-1</f>
        <v>0.10254416874475658</v>
      </c>
      <c r="Y18" s="482">
        <f>V18/D18</f>
        <v>558.43559377850045</v>
      </c>
      <c r="Z18" s="482">
        <f>V18/J18</f>
        <v>342.81515001004772</v>
      </c>
      <c r="AA18" s="204"/>
    </row>
    <row r="19" spans="1:27" ht="15">
      <c r="A19" s="43">
        <v>2</v>
      </c>
      <c r="B19" s="67" t="s">
        <v>3</v>
      </c>
      <c r="C19" s="60">
        <f>Vertetie_ienemumi!I6</f>
        <v>12514882.527583292</v>
      </c>
      <c r="D19" s="134">
        <f>Iedzivotaju_skaits_struktura!C6</f>
        <v>24553</v>
      </c>
      <c r="E19" s="134">
        <f>Iedzivotaju_skaits_struktura!D6</f>
        <v>1601</v>
      </c>
      <c r="F19" s="135">
        <f>Iedzivotaju_skaits_struktura!E6</f>
        <v>2749</v>
      </c>
      <c r="G19" s="134">
        <f>Iedzivotaju_skaits_struktura!F6</f>
        <v>5104</v>
      </c>
      <c r="H19" s="237">
        <v>25.495999999999999</v>
      </c>
      <c r="I19" s="60">
        <f t="shared" ref="I19:I82" si="3">C19/D19</f>
        <v>509.70889616679392</v>
      </c>
      <c r="J19" s="60">
        <f t="shared" ref="J19:J82" si="4">D19+($E$6*E19)+($E$7*F19)+($E$8*G19)+($E$9*H19)</f>
        <v>41076.793920000004</v>
      </c>
      <c r="K19" s="60">
        <f t="shared" ref="K19:K82" si="5">C19/J19</f>
        <v>304.6703827946485</v>
      </c>
      <c r="L19" s="60">
        <f t="shared" si="2"/>
        <v>2291150.0767960469</v>
      </c>
      <c r="M19" s="347">
        <f t="shared" ref="M19:M82" si="6">C19+L19</f>
        <v>14806032.604379339</v>
      </c>
      <c r="N19" s="351"/>
      <c r="O19" s="422">
        <v>12414532.200000001</v>
      </c>
      <c r="P19" s="135">
        <f t="shared" ref="P19:P82" si="7">M19-O19</f>
        <v>2391500.404379338</v>
      </c>
      <c r="Q19" s="215">
        <f t="shared" ref="Q19:Q82" si="8">M19/O19-1</f>
        <v>0.19263717438981209</v>
      </c>
      <c r="R19" s="135">
        <f t="shared" ref="R19:R82" si="9">IF(Q19&gt;12.6%,((O19*0.126)+O19)-M19,0)</f>
        <v>-827269.34717933834</v>
      </c>
      <c r="S19" s="216">
        <f t="shared" ref="S19:S82" si="10">IF(M19&lt;O19,O19-M19,0)</f>
        <v>0</v>
      </c>
      <c r="T19" s="423">
        <f t="shared" ref="T19:T82" si="11">IF(S19&gt;0,S19/$S$16*-$R$16,0)</f>
        <v>0</v>
      </c>
      <c r="U19" s="361">
        <f t="shared" ref="U19:U26" si="12">L19+R19+T19</f>
        <v>1463880.7296167086</v>
      </c>
      <c r="V19" s="357">
        <f t="shared" ref="V19:V82" si="13">M19+R19+T19</f>
        <v>13978763.257200001</v>
      </c>
      <c r="W19" s="342">
        <f t="shared" ref="W19:W82" si="14">V19-O19</f>
        <v>1564231.0571999997</v>
      </c>
      <c r="X19" s="224">
        <f t="shared" ref="X19:X82" si="15">V19/O19-1</f>
        <v>0.12599999999999989</v>
      </c>
      <c r="Y19" s="482">
        <f t="shared" ref="Y19:Y82" si="16">V19/D19</f>
        <v>569.33015343135264</v>
      </c>
      <c r="Z19" s="482">
        <f t="shared" ref="Z19:Z82" si="17">V19/J19</f>
        <v>340.30804070114726</v>
      </c>
      <c r="AA19" s="204"/>
    </row>
    <row r="20" spans="1:27" ht="15">
      <c r="A20" s="43">
        <v>3</v>
      </c>
      <c r="B20" s="67" t="s">
        <v>4</v>
      </c>
      <c r="C20" s="60">
        <f>Vertetie_ienemumi!I7</f>
        <v>37992726.856914192</v>
      </c>
      <c r="D20" s="134">
        <f>Iedzivotaju_skaits_struktura!C7</f>
        <v>61961</v>
      </c>
      <c r="E20" s="134">
        <f>Iedzivotaju_skaits_struktura!D7</f>
        <v>5019</v>
      </c>
      <c r="F20" s="135">
        <f>Iedzivotaju_skaits_struktura!E7</f>
        <v>6759</v>
      </c>
      <c r="G20" s="134">
        <f>Iedzivotaju_skaits_struktura!F7</f>
        <v>12349</v>
      </c>
      <c r="H20" s="237">
        <v>60.555</v>
      </c>
      <c r="I20" s="60">
        <f t="shared" si="3"/>
        <v>613.17162177683042</v>
      </c>
      <c r="J20" s="60">
        <f t="shared" si="4"/>
        <v>104970.10359999999</v>
      </c>
      <c r="K20" s="60">
        <f t="shared" si="5"/>
        <v>361.93854777632322</v>
      </c>
      <c r="L20" s="60">
        <f t="shared" si="2"/>
        <v>2074604.0921033944</v>
      </c>
      <c r="M20" s="347">
        <f t="shared" si="6"/>
        <v>40067330.949017584</v>
      </c>
      <c r="N20" s="351"/>
      <c r="O20" s="422">
        <v>35618688.766440429</v>
      </c>
      <c r="P20" s="135">
        <f t="shared" si="7"/>
        <v>4448642.1825771555</v>
      </c>
      <c r="Q20" s="215">
        <f t="shared" si="8"/>
        <v>0.12489629283514292</v>
      </c>
      <c r="R20" s="135">
        <f t="shared" si="9"/>
        <v>0</v>
      </c>
      <c r="S20" s="216">
        <f t="shared" si="10"/>
        <v>0</v>
      </c>
      <c r="T20" s="423">
        <f t="shared" si="11"/>
        <v>0</v>
      </c>
      <c r="U20" s="361">
        <f t="shared" si="12"/>
        <v>2074604.0921033944</v>
      </c>
      <c r="V20" s="357">
        <f t="shared" si="13"/>
        <v>40067330.949017584</v>
      </c>
      <c r="W20" s="342">
        <f t="shared" si="14"/>
        <v>4448642.1825771555</v>
      </c>
      <c r="X20" s="224">
        <f t="shared" si="15"/>
        <v>0.12489629283514292</v>
      </c>
      <c r="Y20" s="482">
        <f t="shared" si="16"/>
        <v>646.65403962198127</v>
      </c>
      <c r="Z20" s="482">
        <f t="shared" si="17"/>
        <v>381.7023092755868</v>
      </c>
      <c r="AA20" s="204"/>
    </row>
    <row r="21" spans="1:27" ht="15">
      <c r="A21" s="43">
        <v>4</v>
      </c>
      <c r="B21" s="67" t="s">
        <v>5</v>
      </c>
      <c r="C21" s="60">
        <f>Vertetie_ienemumi!I8</f>
        <v>56102093.400675565</v>
      </c>
      <c r="D21" s="134">
        <f>Iedzivotaju_skaits_struktura!C8</f>
        <v>57671</v>
      </c>
      <c r="E21" s="134">
        <f>Iedzivotaju_skaits_struktura!D8</f>
        <v>3877</v>
      </c>
      <c r="F21" s="135">
        <f>Iedzivotaju_skaits_struktura!E8</f>
        <v>5835</v>
      </c>
      <c r="G21" s="134">
        <f>Iedzivotaju_skaits_struktura!F8</f>
        <v>12515</v>
      </c>
      <c r="H21" s="237">
        <v>101.508</v>
      </c>
      <c r="I21" s="60">
        <f t="shared" si="3"/>
        <v>972.79557144276271</v>
      </c>
      <c r="J21" s="60">
        <f t="shared" si="4"/>
        <v>95180.672160000002</v>
      </c>
      <c r="K21" s="60">
        <f t="shared" si="5"/>
        <v>589.42737141388523</v>
      </c>
      <c r="L21" s="60">
        <f t="shared" si="2"/>
        <v>-11735218.638602681</v>
      </c>
      <c r="M21" s="347">
        <f t="shared" si="6"/>
        <v>44366874.762072884</v>
      </c>
      <c r="N21" s="351"/>
      <c r="O21" s="422">
        <v>42489413.836869523</v>
      </c>
      <c r="P21" s="135">
        <f t="shared" si="7"/>
        <v>1877460.9252033606</v>
      </c>
      <c r="Q21" s="215">
        <f t="shared" si="8"/>
        <v>4.4186557442555729E-2</v>
      </c>
      <c r="R21" s="135">
        <f t="shared" si="9"/>
        <v>0</v>
      </c>
      <c r="S21" s="216">
        <f t="shared" si="10"/>
        <v>0</v>
      </c>
      <c r="T21" s="423">
        <f t="shared" si="11"/>
        <v>0</v>
      </c>
      <c r="U21" s="361">
        <f t="shared" si="12"/>
        <v>-11735218.638602681</v>
      </c>
      <c r="V21" s="357">
        <f t="shared" si="13"/>
        <v>44366874.762072884</v>
      </c>
      <c r="W21" s="342">
        <f t="shared" si="14"/>
        <v>1877460.9252033606</v>
      </c>
      <c r="X21" s="224">
        <f t="shared" si="15"/>
        <v>4.4186557442555729E-2</v>
      </c>
      <c r="Y21" s="482">
        <f t="shared" si="16"/>
        <v>769.30996102153392</v>
      </c>
      <c r="Z21" s="482">
        <f t="shared" si="17"/>
        <v>466.13323645678361</v>
      </c>
      <c r="AA21" s="204"/>
    </row>
    <row r="22" spans="1:27" ht="15">
      <c r="A22" s="43">
        <v>5</v>
      </c>
      <c r="B22" s="67" t="s">
        <v>6</v>
      </c>
      <c r="C22" s="60">
        <f>Vertetie_ienemumi!I9</f>
        <v>38217352.269797534</v>
      </c>
      <c r="D22" s="134">
        <f>Iedzivotaju_skaits_struktura!C9</f>
        <v>78787</v>
      </c>
      <c r="E22" s="134">
        <f>Iedzivotaju_skaits_struktura!D9</f>
        <v>5726</v>
      </c>
      <c r="F22" s="135">
        <f>Iedzivotaju_skaits_struktura!E9</f>
        <v>8659</v>
      </c>
      <c r="G22" s="134">
        <f>Iedzivotaju_skaits_struktura!F9</f>
        <v>17155</v>
      </c>
      <c r="H22" s="237">
        <v>68.093999999999994</v>
      </c>
      <c r="I22" s="60">
        <f t="shared" si="3"/>
        <v>485.07180460986626</v>
      </c>
      <c r="J22" s="60">
        <f t="shared" si="4"/>
        <v>133212.38287999999</v>
      </c>
      <c r="K22" s="60">
        <f t="shared" si="5"/>
        <v>286.8903884425248</v>
      </c>
      <c r="L22" s="60">
        <f t="shared" si="2"/>
        <v>8919675.7281271983</v>
      </c>
      <c r="M22" s="347">
        <f t="shared" si="6"/>
        <v>47137027.99792473</v>
      </c>
      <c r="N22" s="351"/>
      <c r="O22" s="422">
        <v>39981501</v>
      </c>
      <c r="P22" s="135">
        <f t="shared" si="7"/>
        <v>7155526.9979247302</v>
      </c>
      <c r="Q22" s="215">
        <f t="shared" si="8"/>
        <v>0.1789709445356924</v>
      </c>
      <c r="R22" s="135">
        <f t="shared" si="9"/>
        <v>-2117857.8719247282</v>
      </c>
      <c r="S22" s="216">
        <f t="shared" si="10"/>
        <v>0</v>
      </c>
      <c r="T22" s="423">
        <f t="shared" si="11"/>
        <v>0</v>
      </c>
      <c r="U22" s="361">
        <f t="shared" si="12"/>
        <v>6801817.8562024701</v>
      </c>
      <c r="V22" s="357">
        <f t="shared" si="13"/>
        <v>45019170.126000002</v>
      </c>
      <c r="W22" s="342">
        <f t="shared" si="14"/>
        <v>5037669.126000002</v>
      </c>
      <c r="X22" s="224">
        <f t="shared" si="15"/>
        <v>0.12600000000000011</v>
      </c>
      <c r="Y22" s="482">
        <f t="shared" si="16"/>
        <v>571.40353263863335</v>
      </c>
      <c r="Z22" s="482">
        <f t="shared" si="17"/>
        <v>337.95034029647263</v>
      </c>
      <c r="AA22" s="204"/>
    </row>
    <row r="23" spans="1:27" ht="15">
      <c r="A23" s="43">
        <v>6</v>
      </c>
      <c r="B23" s="67" t="s">
        <v>7</v>
      </c>
      <c r="C23" s="60">
        <f>Vertetie_ienemumi!I10</f>
        <v>14182843.781866575</v>
      </c>
      <c r="D23" s="134">
        <f>Iedzivotaju_skaits_struktura!C10</f>
        <v>31886</v>
      </c>
      <c r="E23" s="134">
        <f>Iedzivotaju_skaits_struktura!D10</f>
        <v>1964</v>
      </c>
      <c r="F23" s="135">
        <f>Iedzivotaju_skaits_struktura!E10</f>
        <v>3279</v>
      </c>
      <c r="G23" s="134">
        <f>Iedzivotaju_skaits_struktura!F10</f>
        <v>6872</v>
      </c>
      <c r="H23" s="237">
        <v>17.500999999999998</v>
      </c>
      <c r="I23" s="60">
        <f t="shared" si="3"/>
        <v>444.79846270672317</v>
      </c>
      <c r="J23" s="60">
        <f t="shared" si="4"/>
        <v>52283.181519999998</v>
      </c>
      <c r="K23" s="60">
        <f t="shared" si="5"/>
        <v>271.26971560522156</v>
      </c>
      <c r="L23" s="60">
        <f t="shared" si="2"/>
        <v>4014379.7565934225</v>
      </c>
      <c r="M23" s="347">
        <f t="shared" si="6"/>
        <v>18197223.538459998</v>
      </c>
      <c r="N23" s="351"/>
      <c r="O23" s="422">
        <v>16308474</v>
      </c>
      <c r="P23" s="135">
        <f t="shared" si="7"/>
        <v>1888749.5384599976</v>
      </c>
      <c r="Q23" s="215">
        <f t="shared" si="8"/>
        <v>0.11581399574601514</v>
      </c>
      <c r="R23" s="135">
        <f t="shared" si="9"/>
        <v>0</v>
      </c>
      <c r="S23" s="216">
        <f t="shared" si="10"/>
        <v>0</v>
      </c>
      <c r="T23" s="423">
        <f t="shared" si="11"/>
        <v>0</v>
      </c>
      <c r="U23" s="361">
        <f t="shared" si="12"/>
        <v>4014379.7565934225</v>
      </c>
      <c r="V23" s="357">
        <f t="shared" si="13"/>
        <v>18197223.538459998</v>
      </c>
      <c r="W23" s="342">
        <f t="shared" si="14"/>
        <v>1888749.5384599976</v>
      </c>
      <c r="X23" s="224">
        <f t="shared" si="15"/>
        <v>0.11581399574601514</v>
      </c>
      <c r="Y23" s="482">
        <f t="shared" si="16"/>
        <v>570.69634129273027</v>
      </c>
      <c r="Z23" s="482">
        <f t="shared" si="17"/>
        <v>348.051189874491</v>
      </c>
      <c r="AA23" s="204"/>
    </row>
    <row r="24" spans="1:27" ht="15">
      <c r="A24" s="43">
        <v>7</v>
      </c>
      <c r="B24" s="67" t="s">
        <v>8</v>
      </c>
      <c r="C24" s="60">
        <f>Vertetie_ienemumi!I11</f>
        <v>584872500.3861115</v>
      </c>
      <c r="D24" s="134">
        <f>Iedzivotaju_skaits_struktura!C11</f>
        <v>698086</v>
      </c>
      <c r="E24" s="134">
        <f>Iedzivotaju_skaits_struktura!D11</f>
        <v>50644</v>
      </c>
      <c r="F24" s="135">
        <f>Iedzivotaju_skaits_struktura!E11</f>
        <v>63603</v>
      </c>
      <c r="G24" s="134">
        <f>Iedzivotaju_skaits_struktura!F11</f>
        <v>153109</v>
      </c>
      <c r="H24" s="237">
        <v>304.048</v>
      </c>
      <c r="I24" s="60">
        <f t="shared" si="3"/>
        <v>837.82299084369481</v>
      </c>
      <c r="J24" s="60">
        <f t="shared" si="4"/>
        <v>1137701.55296</v>
      </c>
      <c r="K24" s="60">
        <f t="shared" si="5"/>
        <v>514.08253672892261</v>
      </c>
      <c r="L24" s="60">
        <f t="shared" si="2"/>
        <v>-86366363.471219659</v>
      </c>
      <c r="M24" s="347">
        <f t="shared" si="6"/>
        <v>498506136.91489184</v>
      </c>
      <c r="N24" s="351"/>
      <c r="O24" s="422">
        <v>467792907.2815975</v>
      </c>
      <c r="P24" s="135">
        <f t="shared" si="7"/>
        <v>30713229.633294344</v>
      </c>
      <c r="Q24" s="215">
        <f t="shared" si="8"/>
        <v>6.5655612035190325E-2</v>
      </c>
      <c r="R24" s="135">
        <f t="shared" si="9"/>
        <v>0</v>
      </c>
      <c r="S24" s="216">
        <f t="shared" si="10"/>
        <v>0</v>
      </c>
      <c r="T24" s="423">
        <f t="shared" si="11"/>
        <v>0</v>
      </c>
      <c r="U24" s="361">
        <f t="shared" si="12"/>
        <v>-86366363.471219659</v>
      </c>
      <c r="V24" s="357">
        <f t="shared" si="13"/>
        <v>498506136.91489184</v>
      </c>
      <c r="W24" s="342">
        <f t="shared" si="14"/>
        <v>30713229.633294344</v>
      </c>
      <c r="X24" s="224">
        <f t="shared" si="15"/>
        <v>6.5655612035190325E-2</v>
      </c>
      <c r="Y24" s="482">
        <f t="shared" si="16"/>
        <v>714.10418904675328</v>
      </c>
      <c r="Z24" s="482">
        <f t="shared" si="17"/>
        <v>438.16951433168924</v>
      </c>
      <c r="AA24" s="204"/>
    </row>
    <row r="25" spans="1:27" ht="15">
      <c r="A25" s="43">
        <v>8</v>
      </c>
      <c r="B25" s="67" t="s">
        <v>9</v>
      </c>
      <c r="C25" s="60">
        <f>Vertetie_ienemumi!I12</f>
        <v>16626424.231832221</v>
      </c>
      <c r="D25" s="134">
        <f>Iedzivotaju_skaits_struktura!C12</f>
        <v>25344</v>
      </c>
      <c r="E25" s="134">
        <f>Iedzivotaju_skaits_struktura!D12</f>
        <v>1915</v>
      </c>
      <c r="F25" s="135">
        <f>Iedzivotaju_skaits_struktura!E12</f>
        <v>2587</v>
      </c>
      <c r="G25" s="134">
        <f>Iedzivotaju_skaits_struktura!F12</f>
        <v>5481</v>
      </c>
      <c r="H25" s="237">
        <v>18.190999999999999</v>
      </c>
      <c r="I25" s="60">
        <f t="shared" si="3"/>
        <v>656.02999652115773</v>
      </c>
      <c r="J25" s="60">
        <f t="shared" si="4"/>
        <v>42342.310320000004</v>
      </c>
      <c r="K25" s="60">
        <f t="shared" si="5"/>
        <v>392.666911800013</v>
      </c>
      <c r="L25" s="60">
        <f t="shared" si="2"/>
        <v>18631.482589826704</v>
      </c>
      <c r="M25" s="347">
        <f t="shared" si="6"/>
        <v>16645055.714422047</v>
      </c>
      <c r="N25" s="351"/>
      <c r="O25" s="422">
        <v>15470974.606459741</v>
      </c>
      <c r="P25" s="135">
        <f t="shared" si="7"/>
        <v>1174081.1079623066</v>
      </c>
      <c r="Q25" s="215">
        <f t="shared" si="8"/>
        <v>7.5889278977426589E-2</v>
      </c>
      <c r="R25" s="135">
        <f t="shared" si="9"/>
        <v>0</v>
      </c>
      <c r="S25" s="216">
        <f t="shared" si="10"/>
        <v>0</v>
      </c>
      <c r="T25" s="423">
        <f t="shared" si="11"/>
        <v>0</v>
      </c>
      <c r="U25" s="361">
        <f t="shared" si="12"/>
        <v>18631.482589826704</v>
      </c>
      <c r="V25" s="357">
        <f t="shared" si="13"/>
        <v>16645055.714422047</v>
      </c>
      <c r="W25" s="342">
        <f t="shared" si="14"/>
        <v>1174081.1079623066</v>
      </c>
      <c r="X25" s="224">
        <f t="shared" si="15"/>
        <v>7.5889278977426589E-2</v>
      </c>
      <c r="Y25" s="482">
        <f t="shared" si="16"/>
        <v>656.76514024708206</v>
      </c>
      <c r="Z25" s="482">
        <f t="shared" si="17"/>
        <v>393.10693225352674</v>
      </c>
      <c r="AA25" s="204"/>
    </row>
    <row r="26" spans="1:27" ht="15">
      <c r="A26" s="49">
        <v>9</v>
      </c>
      <c r="B26" s="71" t="s">
        <v>10</v>
      </c>
      <c r="C26" s="72">
        <f>Vertetie_ienemumi!I13</f>
        <v>29843186.578514922</v>
      </c>
      <c r="D26" s="221">
        <f>Iedzivotaju_skaits_struktura!C13</f>
        <v>40273</v>
      </c>
      <c r="E26" s="221">
        <f>Iedzivotaju_skaits_struktura!D13</f>
        <v>2622</v>
      </c>
      <c r="F26" s="217">
        <f>Iedzivotaju_skaits_struktura!E13</f>
        <v>4081</v>
      </c>
      <c r="G26" s="221">
        <f>Iedzivotaju_skaits_struktura!F13</f>
        <v>9001</v>
      </c>
      <c r="H26" s="238">
        <v>57.881999999999998</v>
      </c>
      <c r="I26" s="72">
        <f t="shared" si="3"/>
        <v>741.02218802957123</v>
      </c>
      <c r="J26" s="72">
        <f t="shared" si="4"/>
        <v>66461.260639999993</v>
      </c>
      <c r="K26" s="72">
        <f t="shared" si="5"/>
        <v>449.03130471999611</v>
      </c>
      <c r="L26" s="72">
        <f t="shared" si="2"/>
        <v>-2326483.8725529499</v>
      </c>
      <c r="M26" s="348">
        <f t="shared" si="6"/>
        <v>27516702.705961972</v>
      </c>
      <c r="N26" s="351"/>
      <c r="O26" s="424">
        <v>25814025.916357271</v>
      </c>
      <c r="P26" s="137">
        <f t="shared" si="7"/>
        <v>1702676.7896047011</v>
      </c>
      <c r="Q26" s="425">
        <f t="shared" si="8"/>
        <v>6.5959366242279494E-2</v>
      </c>
      <c r="R26" s="137">
        <f t="shared" si="9"/>
        <v>0</v>
      </c>
      <c r="S26" s="426">
        <f t="shared" si="10"/>
        <v>0</v>
      </c>
      <c r="T26" s="427">
        <f t="shared" si="11"/>
        <v>0</v>
      </c>
      <c r="U26" s="362">
        <f t="shared" si="12"/>
        <v>-2326483.8725529499</v>
      </c>
      <c r="V26" s="358">
        <f t="shared" si="13"/>
        <v>27516702.705961972</v>
      </c>
      <c r="W26" s="343">
        <f t="shared" si="14"/>
        <v>1702676.7896047011</v>
      </c>
      <c r="X26" s="338">
        <f t="shared" si="15"/>
        <v>6.5959366242279494E-2</v>
      </c>
      <c r="Y26" s="484">
        <f t="shared" si="16"/>
        <v>683.25435666481201</v>
      </c>
      <c r="Z26" s="484">
        <f t="shared" si="17"/>
        <v>414.02619271715901</v>
      </c>
      <c r="AA26" s="204"/>
    </row>
    <row r="27" spans="1:27">
      <c r="A27" s="94"/>
      <c r="B27" s="98" t="s">
        <v>124</v>
      </c>
      <c r="C27" s="86">
        <f>SUM(C18:C26)</f>
        <v>830899043.25322509</v>
      </c>
      <c r="D27" s="86">
        <f t="shared" ref="D27:L27" si="18">SUM(D18:D26)</f>
        <v>1115353</v>
      </c>
      <c r="E27" s="86">
        <f t="shared" si="18"/>
        <v>79639</v>
      </c>
      <c r="F27" s="86">
        <f t="shared" si="18"/>
        <v>106821</v>
      </c>
      <c r="G27" s="86">
        <f t="shared" si="18"/>
        <v>243043</v>
      </c>
      <c r="H27" s="86">
        <f>SUM(H18:H26)</f>
        <v>725.64599999999996</v>
      </c>
      <c r="I27" s="86">
        <f t="shared" si="18"/>
        <v>5679.3304627934212</v>
      </c>
      <c r="J27" s="86">
        <f t="shared" si="18"/>
        <v>1830899.52192</v>
      </c>
      <c r="K27" s="94">
        <f t="shared" si="5"/>
        <v>453.82012136957167</v>
      </c>
      <c r="L27" s="86">
        <f t="shared" si="18"/>
        <v>-69604560.073086023</v>
      </c>
      <c r="M27" s="99">
        <f>SUM(M18:M26)</f>
        <v>761294483.18013906</v>
      </c>
      <c r="N27" s="352"/>
      <c r="O27" s="244">
        <f>SUM(O18:O26)</f>
        <v>704915399.80772448</v>
      </c>
      <c r="P27" s="86">
        <f>SUM(P18:P26)</f>
        <v>56379083.372414552</v>
      </c>
      <c r="Q27" s="213"/>
      <c r="R27" s="86">
        <f t="shared" ref="R27:W27" si="19">SUM(R18:R26)</f>
        <v>-2945127.2191040665</v>
      </c>
      <c r="S27" s="86">
        <f t="shared" si="19"/>
        <v>0</v>
      </c>
      <c r="T27" s="99">
        <f t="shared" si="19"/>
        <v>0</v>
      </c>
      <c r="U27" s="359">
        <f t="shared" si="19"/>
        <v>-72549687.292190075</v>
      </c>
      <c r="V27" s="483">
        <f t="shared" si="19"/>
        <v>758349355.96103501</v>
      </c>
      <c r="W27" s="86">
        <f t="shared" si="19"/>
        <v>53433956.153310485</v>
      </c>
      <c r="X27" s="340">
        <f t="shared" si="15"/>
        <v>7.5801941861229682E-2</v>
      </c>
      <c r="Y27" s="486">
        <f t="shared" si="16"/>
        <v>679.91869476393128</v>
      </c>
      <c r="Z27" s="486">
        <f t="shared" si="17"/>
        <v>414.19496093689548</v>
      </c>
    </row>
    <row r="28" spans="1:27" ht="15">
      <c r="A28" s="92">
        <v>10</v>
      </c>
      <c r="B28" s="205" t="s">
        <v>12</v>
      </c>
      <c r="C28" s="59">
        <f>Vertetie_ienemumi!I15</f>
        <v>1082361.4590373971</v>
      </c>
      <c r="D28" s="132">
        <f>Iedzivotaju_skaits_struktura!C15</f>
        <v>3978</v>
      </c>
      <c r="E28" s="132">
        <f>Iedzivotaju_skaits_struktura!D15</f>
        <v>208</v>
      </c>
      <c r="F28" s="132">
        <f>Iedzivotaju_skaits_struktura!E15</f>
        <v>391</v>
      </c>
      <c r="G28" s="132">
        <f>Iedzivotaju_skaits_struktura!F15</f>
        <v>921</v>
      </c>
      <c r="H28" s="236">
        <v>392.06599999999997</v>
      </c>
      <c r="I28" s="59">
        <f t="shared" si="3"/>
        <v>272.08684239250806</v>
      </c>
      <c r="J28" s="59">
        <f t="shared" si="4"/>
        <v>7016.8603199999998</v>
      </c>
      <c r="K28" s="59">
        <f t="shared" si="5"/>
        <v>154.25153269081991</v>
      </c>
      <c r="L28" s="59">
        <f t="shared" ref="L28:L59" si="20">(0.6*($K$16-K28)+$K$9/$J$16*($K$7-K28)/($K$7-$K$5))*J28</f>
        <v>1055119.3623529973</v>
      </c>
      <c r="M28" s="249">
        <f t="shared" si="6"/>
        <v>2137480.8213903941</v>
      </c>
      <c r="N28" s="351"/>
      <c r="O28" s="420">
        <v>2242382.3526081936</v>
      </c>
      <c r="P28" s="133">
        <f t="shared" si="7"/>
        <v>-104901.53121779952</v>
      </c>
      <c r="Q28" s="214">
        <f t="shared" si="8"/>
        <v>-4.6781286472302508E-2</v>
      </c>
      <c r="R28" s="133">
        <f t="shared" si="9"/>
        <v>0</v>
      </c>
      <c r="S28" s="133">
        <f t="shared" si="10"/>
        <v>104901.53121779952</v>
      </c>
      <c r="T28" s="428">
        <f>IF(S28&gt;0,S28/$S$16*-$R$16,0)</f>
        <v>105302.84410527424</v>
      </c>
      <c r="U28" s="360">
        <f>L28+R28+T28</f>
        <v>1160422.2064582715</v>
      </c>
      <c r="V28" s="363">
        <f t="shared" si="13"/>
        <v>2242783.6654956685</v>
      </c>
      <c r="W28" s="344">
        <f t="shared" si="14"/>
        <v>401.31288747489452</v>
      </c>
      <c r="X28" s="339">
        <f t="shared" si="15"/>
        <v>1.7896719843890629E-4</v>
      </c>
      <c r="Y28" s="485">
        <f t="shared" si="16"/>
        <v>563.79679876713635</v>
      </c>
      <c r="Z28" s="485">
        <f t="shared" si="17"/>
        <v>319.62780548774964</v>
      </c>
      <c r="AA28" s="204"/>
    </row>
    <row r="29" spans="1:27" ht="15">
      <c r="A29" s="43">
        <v>11</v>
      </c>
      <c r="B29" s="67" t="s">
        <v>13</v>
      </c>
      <c r="C29" s="60">
        <f>Vertetie_ienemumi!I16</f>
        <v>5395062.3565099658</v>
      </c>
      <c r="D29" s="134">
        <f>Iedzivotaju_skaits_struktura!C16</f>
        <v>9114</v>
      </c>
      <c r="E29" s="134">
        <f>Iedzivotaju_skaits_struktura!D16</f>
        <v>550</v>
      </c>
      <c r="F29" s="134">
        <f>Iedzivotaju_skaits_struktura!E16</f>
        <v>908</v>
      </c>
      <c r="G29" s="134">
        <f>Iedzivotaju_skaits_struktura!F16</f>
        <v>1922</v>
      </c>
      <c r="H29" s="237">
        <v>102.15600000000001</v>
      </c>
      <c r="I29" s="60">
        <f t="shared" si="3"/>
        <v>591.95329783958368</v>
      </c>
      <c r="J29" s="60">
        <f t="shared" si="4"/>
        <v>14938.637120000001</v>
      </c>
      <c r="K29" s="60">
        <f t="shared" si="5"/>
        <v>361.14823013452821</v>
      </c>
      <c r="L29" s="60">
        <f t="shared" si="20"/>
        <v>302668.11351230415</v>
      </c>
      <c r="M29" s="347">
        <f t="shared" si="6"/>
        <v>5697730.4700222705</v>
      </c>
      <c r="N29" s="351"/>
      <c r="O29" s="422">
        <v>5203856.5659741601</v>
      </c>
      <c r="P29" s="135">
        <f t="shared" si="7"/>
        <v>493873.90404811036</v>
      </c>
      <c r="Q29" s="215">
        <f t="shared" si="8"/>
        <v>9.4905364470909026E-2</v>
      </c>
      <c r="R29" s="135">
        <f t="shared" si="9"/>
        <v>0</v>
      </c>
      <c r="S29" s="135">
        <f t="shared" si="10"/>
        <v>0</v>
      </c>
      <c r="T29" s="429">
        <f t="shared" si="11"/>
        <v>0</v>
      </c>
      <c r="U29" s="361">
        <f t="shared" ref="U29:U92" si="21">L29+R29+T29</f>
        <v>302668.11351230415</v>
      </c>
      <c r="V29" s="357">
        <f t="shared" si="13"/>
        <v>5697730.4700222705</v>
      </c>
      <c r="W29" s="342">
        <f t="shared" si="14"/>
        <v>493873.90404811036</v>
      </c>
      <c r="X29" s="224">
        <f t="shared" si="15"/>
        <v>9.4905364470909026E-2</v>
      </c>
      <c r="Y29" s="482">
        <f t="shared" si="16"/>
        <v>625.16243910711762</v>
      </c>
      <c r="Z29" s="482">
        <f t="shared" si="17"/>
        <v>381.40898826667996</v>
      </c>
      <c r="AA29" s="204"/>
    </row>
    <row r="30" spans="1:27" ht="15">
      <c r="A30" s="43">
        <v>12</v>
      </c>
      <c r="B30" s="67" t="s">
        <v>14</v>
      </c>
      <c r="C30" s="60">
        <f>Vertetie_ienemumi!I17</f>
        <v>4140107.7430810495</v>
      </c>
      <c r="D30" s="134">
        <f>Iedzivotaju_skaits_struktura!C17</f>
        <v>9658</v>
      </c>
      <c r="E30" s="134">
        <f>Iedzivotaju_skaits_struktura!D17</f>
        <v>610</v>
      </c>
      <c r="F30" s="134">
        <f>Iedzivotaju_skaits_struktura!E17</f>
        <v>1101</v>
      </c>
      <c r="G30" s="134">
        <f>Iedzivotaju_skaits_struktura!F17</f>
        <v>2232</v>
      </c>
      <c r="H30" s="237">
        <v>639.66</v>
      </c>
      <c r="I30" s="60">
        <f t="shared" si="3"/>
        <v>428.67133392845824</v>
      </c>
      <c r="J30" s="60">
        <f t="shared" si="4"/>
        <v>17298.623200000002</v>
      </c>
      <c r="K30" s="60">
        <f t="shared" si="5"/>
        <v>239.33163322969247</v>
      </c>
      <c r="L30" s="60">
        <f t="shared" si="20"/>
        <v>1675647.6554408993</v>
      </c>
      <c r="M30" s="347">
        <f t="shared" si="6"/>
        <v>5815755.3985219486</v>
      </c>
      <c r="N30" s="351"/>
      <c r="O30" s="422">
        <v>5750609.2994299196</v>
      </c>
      <c r="P30" s="135">
        <f t="shared" si="7"/>
        <v>65146.099092029035</v>
      </c>
      <c r="Q30" s="215">
        <f t="shared" si="8"/>
        <v>1.1328555932062168E-2</v>
      </c>
      <c r="R30" s="135">
        <f t="shared" si="9"/>
        <v>0</v>
      </c>
      <c r="S30" s="135">
        <f t="shared" si="10"/>
        <v>0</v>
      </c>
      <c r="T30" s="429">
        <f t="shared" si="11"/>
        <v>0</v>
      </c>
      <c r="U30" s="361">
        <f t="shared" si="21"/>
        <v>1675647.6554408993</v>
      </c>
      <c r="V30" s="357">
        <f t="shared" si="13"/>
        <v>5815755.3985219486</v>
      </c>
      <c r="W30" s="342">
        <f t="shared" si="14"/>
        <v>65146.099092029035</v>
      </c>
      <c r="X30" s="224">
        <f t="shared" si="15"/>
        <v>1.1328555932062168E-2</v>
      </c>
      <c r="Y30" s="482">
        <f t="shared" si="16"/>
        <v>602.16974513584057</v>
      </c>
      <c r="Z30" s="482">
        <f t="shared" si="17"/>
        <v>336.19758817117582</v>
      </c>
      <c r="AA30" s="204"/>
    </row>
    <row r="31" spans="1:27" ht="15">
      <c r="A31" s="43">
        <v>13</v>
      </c>
      <c r="B31" s="67" t="s">
        <v>15</v>
      </c>
      <c r="C31" s="60">
        <f>Vertetie_ienemumi!I18</f>
        <v>1300322.7868548292</v>
      </c>
      <c r="D31" s="134">
        <f>Iedzivotaju_skaits_struktura!C18</f>
        <v>3018</v>
      </c>
      <c r="E31" s="134">
        <f>Iedzivotaju_skaits_struktura!D18</f>
        <v>147</v>
      </c>
      <c r="F31" s="134">
        <f>Iedzivotaju_skaits_struktura!E18</f>
        <v>257</v>
      </c>
      <c r="G31" s="134">
        <f>Iedzivotaju_skaits_struktura!F18</f>
        <v>625</v>
      </c>
      <c r="H31" s="237">
        <v>284.46699999999998</v>
      </c>
      <c r="I31" s="60">
        <f t="shared" si="3"/>
        <v>430.85579418649075</v>
      </c>
      <c r="J31" s="60">
        <f t="shared" si="4"/>
        <v>5094.68984</v>
      </c>
      <c r="K31" s="60">
        <f t="shared" si="5"/>
        <v>255.23100084436723</v>
      </c>
      <c r="L31" s="60">
        <f t="shared" si="20"/>
        <v>442563.11898346321</v>
      </c>
      <c r="M31" s="347">
        <f t="shared" si="6"/>
        <v>1742885.9058382923</v>
      </c>
      <c r="N31" s="351"/>
      <c r="O31" s="422">
        <v>1593716.8448495979</v>
      </c>
      <c r="P31" s="135">
        <f t="shared" si="7"/>
        <v>149169.06098869443</v>
      </c>
      <c r="Q31" s="215">
        <f t="shared" si="8"/>
        <v>9.3598220706998747E-2</v>
      </c>
      <c r="R31" s="135">
        <f t="shared" si="9"/>
        <v>0</v>
      </c>
      <c r="S31" s="135">
        <f t="shared" si="10"/>
        <v>0</v>
      </c>
      <c r="T31" s="429">
        <f t="shared" si="11"/>
        <v>0</v>
      </c>
      <c r="U31" s="361">
        <f t="shared" si="21"/>
        <v>442563.11898346321</v>
      </c>
      <c r="V31" s="357">
        <f t="shared" si="13"/>
        <v>1742885.9058382923</v>
      </c>
      <c r="W31" s="342">
        <f t="shared" si="14"/>
        <v>149169.06098869443</v>
      </c>
      <c r="X31" s="224">
        <f t="shared" si="15"/>
        <v>9.3598220706998747E-2</v>
      </c>
      <c r="Y31" s="482">
        <f t="shared" si="16"/>
        <v>577.4969866926084</v>
      </c>
      <c r="Z31" s="482">
        <f t="shared" si="17"/>
        <v>342.09853015081529</v>
      </c>
      <c r="AA31" s="204"/>
    </row>
    <row r="32" spans="1:27" ht="15">
      <c r="A32" s="43">
        <v>14</v>
      </c>
      <c r="B32" s="67" t="s">
        <v>16</v>
      </c>
      <c r="C32" s="60">
        <f>Vertetie_ienemumi!I19</f>
        <v>2002289.5396160027</v>
      </c>
      <c r="D32" s="134">
        <f>Iedzivotaju_skaits_struktura!C19</f>
        <v>5536</v>
      </c>
      <c r="E32" s="134">
        <f>Iedzivotaju_skaits_struktura!D19</f>
        <v>336</v>
      </c>
      <c r="F32" s="134">
        <f>Iedzivotaju_skaits_struktura!E19</f>
        <v>566</v>
      </c>
      <c r="G32" s="134">
        <f>Iedzivotaju_skaits_struktura!F19</f>
        <v>1207</v>
      </c>
      <c r="H32" s="237">
        <v>630.625</v>
      </c>
      <c r="I32" s="60">
        <f t="shared" si="3"/>
        <v>361.68524920809296</v>
      </c>
      <c r="J32" s="60">
        <f t="shared" si="4"/>
        <v>10019.129999999999</v>
      </c>
      <c r="K32" s="60">
        <f t="shared" si="5"/>
        <v>199.84664732526704</v>
      </c>
      <c r="L32" s="60">
        <f t="shared" si="20"/>
        <v>1219291.62440808</v>
      </c>
      <c r="M32" s="347">
        <f t="shared" si="6"/>
        <v>3221581.1640240829</v>
      </c>
      <c r="N32" s="351"/>
      <c r="O32" s="422">
        <v>3157110.1081384942</v>
      </c>
      <c r="P32" s="135">
        <f t="shared" si="7"/>
        <v>64471.05588558875</v>
      </c>
      <c r="Q32" s="215">
        <f t="shared" si="8"/>
        <v>2.0420908260181836E-2</v>
      </c>
      <c r="R32" s="135">
        <f t="shared" si="9"/>
        <v>0</v>
      </c>
      <c r="S32" s="135">
        <f t="shared" si="10"/>
        <v>0</v>
      </c>
      <c r="T32" s="429">
        <f t="shared" si="11"/>
        <v>0</v>
      </c>
      <c r="U32" s="361">
        <f t="shared" si="21"/>
        <v>1219291.62440808</v>
      </c>
      <c r="V32" s="357">
        <f t="shared" si="13"/>
        <v>3221581.1640240829</v>
      </c>
      <c r="W32" s="342">
        <f t="shared" si="14"/>
        <v>64471.05588558875</v>
      </c>
      <c r="X32" s="224">
        <f t="shared" si="15"/>
        <v>2.0420908260181836E-2</v>
      </c>
      <c r="Y32" s="482">
        <f t="shared" si="16"/>
        <v>581.933013732674</v>
      </c>
      <c r="Z32" s="482">
        <f t="shared" si="17"/>
        <v>321.54300463454246</v>
      </c>
      <c r="AA32" s="204"/>
    </row>
    <row r="33" spans="1:27" ht="15">
      <c r="A33" s="43">
        <v>15</v>
      </c>
      <c r="B33" s="67" t="s">
        <v>17</v>
      </c>
      <c r="C33" s="60">
        <f>Vertetie_ienemumi!I20</f>
        <v>721340.9939011361</v>
      </c>
      <c r="D33" s="134">
        <f>Iedzivotaju_skaits_struktura!C20</f>
        <v>1548</v>
      </c>
      <c r="E33" s="134">
        <f>Iedzivotaju_skaits_struktura!D20</f>
        <v>84</v>
      </c>
      <c r="F33" s="134">
        <f>Iedzivotaju_skaits_struktura!E20</f>
        <v>168</v>
      </c>
      <c r="G33" s="134">
        <f>Iedzivotaju_skaits_struktura!F20</f>
        <v>325</v>
      </c>
      <c r="H33" s="237">
        <v>191.19799999999998</v>
      </c>
      <c r="I33" s="60">
        <f t="shared" si="3"/>
        <v>465.9825541997003</v>
      </c>
      <c r="J33" s="60">
        <f t="shared" si="4"/>
        <v>2823.36096</v>
      </c>
      <c r="K33" s="60">
        <f t="shared" si="5"/>
        <v>255.49017788399826</v>
      </c>
      <c r="L33" s="60">
        <f t="shared" si="20"/>
        <v>244798.22475218092</v>
      </c>
      <c r="M33" s="347">
        <f t="shared" si="6"/>
        <v>966139.21865331708</v>
      </c>
      <c r="N33" s="351"/>
      <c r="O33" s="422">
        <v>884661.14167070237</v>
      </c>
      <c r="P33" s="135">
        <f t="shared" si="7"/>
        <v>81478.076982614701</v>
      </c>
      <c r="Q33" s="215">
        <f t="shared" si="8"/>
        <v>9.2100888288979776E-2</v>
      </c>
      <c r="R33" s="135">
        <f t="shared" si="9"/>
        <v>0</v>
      </c>
      <c r="S33" s="135">
        <f t="shared" si="10"/>
        <v>0</v>
      </c>
      <c r="T33" s="429">
        <f t="shared" si="11"/>
        <v>0</v>
      </c>
      <c r="U33" s="361">
        <f t="shared" si="21"/>
        <v>244798.22475218092</v>
      </c>
      <c r="V33" s="357">
        <f t="shared" si="13"/>
        <v>966139.21865331708</v>
      </c>
      <c r="W33" s="342">
        <f t="shared" si="14"/>
        <v>81478.076982614701</v>
      </c>
      <c r="X33" s="224">
        <f t="shared" si="15"/>
        <v>9.2100888288979776E-2</v>
      </c>
      <c r="Y33" s="482">
        <f t="shared" si="16"/>
        <v>624.12094228250453</v>
      </c>
      <c r="Z33" s="482">
        <f t="shared" si="17"/>
        <v>342.1947219434943</v>
      </c>
      <c r="AA33" s="204"/>
    </row>
    <row r="34" spans="1:27" ht="15">
      <c r="A34" s="43">
        <v>16</v>
      </c>
      <c r="B34" s="67" t="s">
        <v>18</v>
      </c>
      <c r="C34" s="60">
        <f>Vertetie_ienemumi!I21</f>
        <v>6935905.7068124963</v>
      </c>
      <c r="D34" s="134">
        <f>Iedzivotaju_skaits_struktura!C21</f>
        <v>17623</v>
      </c>
      <c r="E34" s="134">
        <f>Iedzivotaju_skaits_struktura!D21</f>
        <v>1066</v>
      </c>
      <c r="F34" s="134">
        <f>Iedzivotaju_skaits_struktura!E21</f>
        <v>1809</v>
      </c>
      <c r="G34" s="134">
        <f>Iedzivotaju_skaits_struktura!F21</f>
        <v>3707</v>
      </c>
      <c r="H34" s="237">
        <v>1697.8979999999999</v>
      </c>
      <c r="I34" s="60">
        <f t="shared" si="3"/>
        <v>393.57122549012632</v>
      </c>
      <c r="J34" s="60">
        <f t="shared" si="4"/>
        <v>31338.76496</v>
      </c>
      <c r="K34" s="60">
        <f t="shared" si="5"/>
        <v>221.32032693902613</v>
      </c>
      <c r="L34" s="60">
        <f t="shared" si="20"/>
        <v>3390618.9393335152</v>
      </c>
      <c r="M34" s="347">
        <f t="shared" si="6"/>
        <v>10326524.646146011</v>
      </c>
      <c r="N34" s="351"/>
      <c r="O34" s="422">
        <v>10092492.181970473</v>
      </c>
      <c r="P34" s="135">
        <f t="shared" si="7"/>
        <v>234032.46417553723</v>
      </c>
      <c r="Q34" s="215">
        <f t="shared" si="8"/>
        <v>2.3188768438544782E-2</v>
      </c>
      <c r="R34" s="135">
        <f t="shared" si="9"/>
        <v>0</v>
      </c>
      <c r="S34" s="135">
        <f t="shared" si="10"/>
        <v>0</v>
      </c>
      <c r="T34" s="429">
        <f t="shared" si="11"/>
        <v>0</v>
      </c>
      <c r="U34" s="361">
        <f t="shared" si="21"/>
        <v>3390618.9393335152</v>
      </c>
      <c r="V34" s="357">
        <f t="shared" si="13"/>
        <v>10326524.646146011</v>
      </c>
      <c r="W34" s="342">
        <f t="shared" si="14"/>
        <v>234032.46417553723</v>
      </c>
      <c r="X34" s="224">
        <f t="shared" si="15"/>
        <v>2.3188768438544782E-2</v>
      </c>
      <c r="Y34" s="482">
        <f t="shared" si="16"/>
        <v>585.96860047358621</v>
      </c>
      <c r="Z34" s="482">
        <f t="shared" si="17"/>
        <v>329.51281453900697</v>
      </c>
      <c r="AA34" s="204"/>
    </row>
    <row r="35" spans="1:27" ht="15">
      <c r="A35" s="43">
        <v>17</v>
      </c>
      <c r="B35" s="67" t="s">
        <v>19</v>
      </c>
      <c r="C35" s="60">
        <f>Vertetie_ienemumi!I22</f>
        <v>2983206.8294034586</v>
      </c>
      <c r="D35" s="134">
        <f>Iedzivotaju_skaits_struktura!C22</f>
        <v>6020</v>
      </c>
      <c r="E35" s="134">
        <f>Iedzivotaju_skaits_struktura!D22</f>
        <v>372</v>
      </c>
      <c r="F35" s="134">
        <f>Iedzivotaju_skaits_struktura!E22</f>
        <v>687</v>
      </c>
      <c r="G35" s="134">
        <f>Iedzivotaju_skaits_struktura!F22</f>
        <v>1202</v>
      </c>
      <c r="H35" s="237">
        <v>744.89</v>
      </c>
      <c r="I35" s="60">
        <f t="shared" si="3"/>
        <v>495.54930720987687</v>
      </c>
      <c r="J35" s="60">
        <f t="shared" si="4"/>
        <v>11151.812799999998</v>
      </c>
      <c r="K35" s="60">
        <f t="shared" si="5"/>
        <v>267.50868965478503</v>
      </c>
      <c r="L35" s="60">
        <f t="shared" si="20"/>
        <v>882628.30180550995</v>
      </c>
      <c r="M35" s="347">
        <f t="shared" si="6"/>
        <v>3865835.1312089683</v>
      </c>
      <c r="N35" s="351"/>
      <c r="O35" s="422">
        <v>3441148.5537329372</v>
      </c>
      <c r="P35" s="135">
        <f t="shared" si="7"/>
        <v>424686.57747603115</v>
      </c>
      <c r="Q35" s="215">
        <f t="shared" si="8"/>
        <v>0.12341419466338754</v>
      </c>
      <c r="R35" s="135">
        <f t="shared" si="9"/>
        <v>0</v>
      </c>
      <c r="S35" s="135">
        <f t="shared" si="10"/>
        <v>0</v>
      </c>
      <c r="T35" s="429">
        <f t="shared" si="11"/>
        <v>0</v>
      </c>
      <c r="U35" s="361">
        <f t="shared" si="21"/>
        <v>882628.30180550995</v>
      </c>
      <c r="V35" s="357">
        <f t="shared" si="13"/>
        <v>3865835.1312089683</v>
      </c>
      <c r="W35" s="342">
        <f t="shared" si="14"/>
        <v>424686.57747603115</v>
      </c>
      <c r="X35" s="224">
        <f t="shared" si="15"/>
        <v>0.12341419466338754</v>
      </c>
      <c r="Y35" s="482">
        <f t="shared" si="16"/>
        <v>642.16530418753632</v>
      </c>
      <c r="Z35" s="482">
        <f t="shared" si="17"/>
        <v>346.65531071405439</v>
      </c>
      <c r="AA35" s="204"/>
    </row>
    <row r="36" spans="1:27" ht="15">
      <c r="A36" s="43">
        <v>18</v>
      </c>
      <c r="B36" s="67" t="s">
        <v>455</v>
      </c>
      <c r="C36" s="60">
        <f>Vertetie_ienemumi!I23</f>
        <v>1481294.4140833241</v>
      </c>
      <c r="D36" s="134">
        <f>Iedzivotaju_skaits_struktura!C23</f>
        <v>3909</v>
      </c>
      <c r="E36" s="134">
        <f>Iedzivotaju_skaits_struktura!D23</f>
        <v>236</v>
      </c>
      <c r="F36" s="134">
        <f>Iedzivotaju_skaits_struktura!E23</f>
        <v>398</v>
      </c>
      <c r="G36" s="134">
        <f>Iedzivotaju_skaits_struktura!F23</f>
        <v>851</v>
      </c>
      <c r="H36" s="237">
        <v>544.279</v>
      </c>
      <c r="I36" s="60">
        <f t="shared" si="3"/>
        <v>378.94459301185066</v>
      </c>
      <c r="J36" s="60">
        <f t="shared" si="4"/>
        <v>7215.764079999999</v>
      </c>
      <c r="K36" s="60">
        <f t="shared" si="5"/>
        <v>205.28587099861562</v>
      </c>
      <c r="L36" s="60">
        <f t="shared" si="20"/>
        <v>853450.73422140267</v>
      </c>
      <c r="M36" s="347">
        <f t="shared" si="6"/>
        <v>2334745.1483047269</v>
      </c>
      <c r="N36" s="351"/>
      <c r="O36" s="422">
        <v>2215098.8964226404</v>
      </c>
      <c r="P36" s="135">
        <f t="shared" si="7"/>
        <v>119646.25188208651</v>
      </c>
      <c r="Q36" s="215">
        <f t="shared" si="8"/>
        <v>5.4013954896241279E-2</v>
      </c>
      <c r="R36" s="135">
        <f t="shared" si="9"/>
        <v>0</v>
      </c>
      <c r="S36" s="135">
        <f t="shared" si="10"/>
        <v>0</v>
      </c>
      <c r="T36" s="429">
        <f t="shared" si="11"/>
        <v>0</v>
      </c>
      <c r="U36" s="361">
        <f t="shared" si="21"/>
        <v>853450.73422140267</v>
      </c>
      <c r="V36" s="357">
        <f t="shared" si="13"/>
        <v>2334745.1483047269</v>
      </c>
      <c r="W36" s="342">
        <f t="shared" si="14"/>
        <v>119646.25188208651</v>
      </c>
      <c r="X36" s="224">
        <f t="shared" si="15"/>
        <v>5.4013954896241279E-2</v>
      </c>
      <c r="Y36" s="482">
        <f t="shared" si="16"/>
        <v>597.27427687508998</v>
      </c>
      <c r="Z36" s="482">
        <f t="shared" si="17"/>
        <v>323.56173544752687</v>
      </c>
      <c r="AA36" s="204"/>
    </row>
    <row r="37" spans="1:27" ht="15">
      <c r="A37" s="43">
        <v>19</v>
      </c>
      <c r="B37" s="67" t="s">
        <v>21</v>
      </c>
      <c r="C37" s="60">
        <f>Vertetie_ienemumi!I24</f>
        <v>3468173.3758090292</v>
      </c>
      <c r="D37" s="134">
        <f>Iedzivotaju_skaits_struktura!C24</f>
        <v>7762</v>
      </c>
      <c r="E37" s="134">
        <f>Iedzivotaju_skaits_struktura!D24</f>
        <v>431</v>
      </c>
      <c r="F37" s="134">
        <f>Iedzivotaju_skaits_struktura!E24</f>
        <v>831</v>
      </c>
      <c r="G37" s="134">
        <f>Iedzivotaju_skaits_struktura!F24</f>
        <v>1770</v>
      </c>
      <c r="H37" s="237">
        <v>517.20600000000002</v>
      </c>
      <c r="I37" s="60">
        <f t="shared" si="3"/>
        <v>446.81440038766158</v>
      </c>
      <c r="J37" s="60">
        <f t="shared" si="4"/>
        <v>13575.55312</v>
      </c>
      <c r="K37" s="60">
        <f t="shared" si="5"/>
        <v>255.47197562798303</v>
      </c>
      <c r="L37" s="60">
        <f t="shared" si="20"/>
        <v>1177217.537723734</v>
      </c>
      <c r="M37" s="347">
        <f t="shared" si="6"/>
        <v>4645390.9135327637</v>
      </c>
      <c r="N37" s="351"/>
      <c r="O37" s="422">
        <v>4459230.8526478596</v>
      </c>
      <c r="P37" s="135">
        <f t="shared" si="7"/>
        <v>186160.06088490412</v>
      </c>
      <c r="Q37" s="215">
        <f t="shared" si="8"/>
        <v>4.174712344716669E-2</v>
      </c>
      <c r="R37" s="135">
        <f t="shared" si="9"/>
        <v>0</v>
      </c>
      <c r="S37" s="135">
        <f t="shared" si="10"/>
        <v>0</v>
      </c>
      <c r="T37" s="429">
        <f t="shared" si="11"/>
        <v>0</v>
      </c>
      <c r="U37" s="361">
        <f t="shared" si="21"/>
        <v>1177217.537723734</v>
      </c>
      <c r="V37" s="357">
        <f t="shared" si="13"/>
        <v>4645390.9135327637</v>
      </c>
      <c r="W37" s="342">
        <f t="shared" si="14"/>
        <v>186160.06088490412</v>
      </c>
      <c r="X37" s="224">
        <f t="shared" si="15"/>
        <v>4.174712344716669E-2</v>
      </c>
      <c r="Y37" s="482">
        <f t="shared" si="16"/>
        <v>598.47860261952633</v>
      </c>
      <c r="Z37" s="482">
        <f t="shared" si="17"/>
        <v>342.18796630017266</v>
      </c>
      <c r="AA37" s="204"/>
    </row>
    <row r="38" spans="1:27" ht="15">
      <c r="A38" s="43">
        <v>20</v>
      </c>
      <c r="B38" s="67" t="s">
        <v>22</v>
      </c>
      <c r="C38" s="60">
        <f>Vertetie_ienemumi!I25</f>
        <v>10157094.003430016</v>
      </c>
      <c r="D38" s="134">
        <f>Iedzivotaju_skaits_struktura!C25</f>
        <v>10714</v>
      </c>
      <c r="E38" s="134">
        <f>Iedzivotaju_skaits_struktura!D25</f>
        <v>1144</v>
      </c>
      <c r="F38" s="134">
        <f>Iedzivotaju_skaits_struktura!E25</f>
        <v>1434</v>
      </c>
      <c r="G38" s="134">
        <f>Iedzivotaju_skaits_struktura!F25</f>
        <v>1476</v>
      </c>
      <c r="H38" s="237">
        <v>162.73699999999999</v>
      </c>
      <c r="I38" s="60">
        <f t="shared" si="3"/>
        <v>948.02072087269141</v>
      </c>
      <c r="J38" s="60">
        <f t="shared" si="4"/>
        <v>19405.400240000003</v>
      </c>
      <c r="K38" s="60">
        <f t="shared" si="5"/>
        <v>523.41584702248917</v>
      </c>
      <c r="L38" s="60">
        <f t="shared" si="20"/>
        <v>-1587019.0044847203</v>
      </c>
      <c r="M38" s="347">
        <f t="shared" si="6"/>
        <v>8570074.9989452958</v>
      </c>
      <c r="N38" s="351"/>
      <c r="O38" s="422">
        <v>8118740.6085469779</v>
      </c>
      <c r="P38" s="135">
        <f t="shared" si="7"/>
        <v>451334.39039831795</v>
      </c>
      <c r="Q38" s="215">
        <f t="shared" si="8"/>
        <v>5.5591675132862006E-2</v>
      </c>
      <c r="R38" s="135">
        <f t="shared" si="9"/>
        <v>0</v>
      </c>
      <c r="S38" s="135">
        <f t="shared" si="10"/>
        <v>0</v>
      </c>
      <c r="T38" s="429">
        <f t="shared" si="11"/>
        <v>0</v>
      </c>
      <c r="U38" s="361">
        <f t="shared" si="21"/>
        <v>-1587019.0044847203</v>
      </c>
      <c r="V38" s="357">
        <f t="shared" si="13"/>
        <v>8570074.9989452958</v>
      </c>
      <c r="W38" s="342">
        <f t="shared" si="14"/>
        <v>451334.39039831795</v>
      </c>
      <c r="X38" s="224">
        <f t="shared" si="15"/>
        <v>5.5591675132862006E-2</v>
      </c>
      <c r="Y38" s="482">
        <f t="shared" si="16"/>
        <v>799.89499710148368</v>
      </c>
      <c r="Z38" s="482">
        <f t="shared" si="17"/>
        <v>441.63350886625642</v>
      </c>
      <c r="AA38" s="204"/>
    </row>
    <row r="39" spans="1:27" ht="15">
      <c r="A39" s="43">
        <v>21</v>
      </c>
      <c r="B39" s="67" t="s">
        <v>23</v>
      </c>
      <c r="C39" s="60">
        <f>Vertetie_ienemumi!I26</f>
        <v>10373721.787945593</v>
      </c>
      <c r="D39" s="134">
        <f>Iedzivotaju_skaits_struktura!C26</f>
        <v>10318</v>
      </c>
      <c r="E39" s="134">
        <f>Iedzivotaju_skaits_struktura!D26</f>
        <v>1058</v>
      </c>
      <c r="F39" s="134">
        <f>Iedzivotaju_skaits_struktura!E26</f>
        <v>1397</v>
      </c>
      <c r="G39" s="134">
        <f>Iedzivotaju_skaits_struktura!F26</f>
        <v>1489</v>
      </c>
      <c r="H39" s="237">
        <v>243.11500000000001</v>
      </c>
      <c r="I39" s="60">
        <f t="shared" si="3"/>
        <v>1005.4004446545448</v>
      </c>
      <c r="J39" s="60">
        <f t="shared" si="4"/>
        <v>18819.334800000001</v>
      </c>
      <c r="K39" s="60">
        <f t="shared" si="5"/>
        <v>551.22680467673024</v>
      </c>
      <c r="L39" s="60">
        <f t="shared" si="20"/>
        <v>-1868222.6222490629</v>
      </c>
      <c r="M39" s="347">
        <f t="shared" si="6"/>
        <v>8505499.1656965297</v>
      </c>
      <c r="N39" s="351"/>
      <c r="O39" s="422">
        <v>8949378.6974788792</v>
      </c>
      <c r="P39" s="302">
        <f t="shared" si="7"/>
        <v>-443879.53178234957</v>
      </c>
      <c r="Q39" s="303">
        <f t="shared" si="8"/>
        <v>-4.9598921532663987E-2</v>
      </c>
      <c r="R39" s="135">
        <f t="shared" si="9"/>
        <v>0</v>
      </c>
      <c r="S39" s="135">
        <f t="shared" si="10"/>
        <v>443879.53178234957</v>
      </c>
      <c r="T39" s="429">
        <f t="shared" si="11"/>
        <v>445577.64404556004</v>
      </c>
      <c r="U39" s="361">
        <f t="shared" si="21"/>
        <v>-1422644.9782035029</v>
      </c>
      <c r="V39" s="357">
        <f t="shared" si="13"/>
        <v>8951076.8097420894</v>
      </c>
      <c r="W39" s="342">
        <f t="shared" si="14"/>
        <v>1698.1122632101178</v>
      </c>
      <c r="X39" s="224">
        <f t="shared" si="15"/>
        <v>1.8974638582314185E-4</v>
      </c>
      <c r="Y39" s="482">
        <f t="shared" si="16"/>
        <v>867.52052817814399</v>
      </c>
      <c r="Z39" s="482">
        <f t="shared" si="17"/>
        <v>475.63194474557565</v>
      </c>
      <c r="AA39" s="204"/>
    </row>
    <row r="40" spans="1:27" ht="15">
      <c r="A40" s="43">
        <v>22</v>
      </c>
      <c r="B40" s="67" t="s">
        <v>24</v>
      </c>
      <c r="C40" s="60">
        <f>Vertetie_ienemumi!I27</f>
        <v>3746657.6797687095</v>
      </c>
      <c r="D40" s="134">
        <f>Iedzivotaju_skaits_struktura!C27</f>
        <v>5680</v>
      </c>
      <c r="E40" s="134">
        <f>Iedzivotaju_skaits_struktura!D27</f>
        <v>437</v>
      </c>
      <c r="F40" s="134">
        <f>Iedzivotaju_skaits_struktura!E27</f>
        <v>740</v>
      </c>
      <c r="G40" s="134">
        <f>Iedzivotaju_skaits_struktura!F27</f>
        <v>1014</v>
      </c>
      <c r="H40" s="237">
        <v>178.69799999999998</v>
      </c>
      <c r="I40" s="60">
        <f t="shared" si="3"/>
        <v>659.62283094519535</v>
      </c>
      <c r="J40" s="60">
        <f t="shared" si="4"/>
        <v>10136.96096</v>
      </c>
      <c r="K40" s="60">
        <f t="shared" si="5"/>
        <v>369.60364102740999</v>
      </c>
      <c r="L40" s="60">
        <f t="shared" si="20"/>
        <v>151481.83213130466</v>
      </c>
      <c r="M40" s="347">
        <f t="shared" si="6"/>
        <v>3898139.5119000142</v>
      </c>
      <c r="N40" s="351"/>
      <c r="O40" s="422">
        <v>3483254.0608040798</v>
      </c>
      <c r="P40" s="135">
        <f t="shared" si="7"/>
        <v>414885.45109593449</v>
      </c>
      <c r="Q40" s="215">
        <f t="shared" si="8"/>
        <v>0.11910858176109085</v>
      </c>
      <c r="R40" s="135">
        <f t="shared" si="9"/>
        <v>0</v>
      </c>
      <c r="S40" s="135">
        <f t="shared" si="10"/>
        <v>0</v>
      </c>
      <c r="T40" s="429">
        <f t="shared" si="11"/>
        <v>0</v>
      </c>
      <c r="U40" s="361">
        <f t="shared" si="21"/>
        <v>151481.83213130466</v>
      </c>
      <c r="V40" s="357">
        <f t="shared" si="13"/>
        <v>3898139.5119000142</v>
      </c>
      <c r="W40" s="342">
        <f t="shared" si="14"/>
        <v>414885.45109593449</v>
      </c>
      <c r="X40" s="224">
        <f t="shared" si="15"/>
        <v>0.11910858176109085</v>
      </c>
      <c r="Y40" s="482">
        <f t="shared" si="16"/>
        <v>686.29216758803068</v>
      </c>
      <c r="Z40" s="482">
        <f t="shared" si="17"/>
        <v>384.5471564191576</v>
      </c>
      <c r="AA40" s="204"/>
    </row>
    <row r="41" spans="1:27" ht="15">
      <c r="A41" s="43">
        <v>23</v>
      </c>
      <c r="B41" s="67" t="s">
        <v>25</v>
      </c>
      <c r="C41" s="60">
        <f>Vertetie_ienemumi!I28</f>
        <v>441396.92650504626</v>
      </c>
      <c r="D41" s="134">
        <f>Iedzivotaju_skaits_struktura!C28</f>
        <v>1209</v>
      </c>
      <c r="E41" s="134">
        <f>Iedzivotaju_skaits_struktura!D28</f>
        <v>51</v>
      </c>
      <c r="F41" s="134">
        <f>Iedzivotaju_skaits_struktura!E28</f>
        <v>114</v>
      </c>
      <c r="G41" s="134">
        <f>Iedzivotaju_skaits_struktura!F28</f>
        <v>276</v>
      </c>
      <c r="H41" s="237">
        <v>185.26</v>
      </c>
      <c r="I41" s="60">
        <f t="shared" si="3"/>
        <v>365.09257775438067</v>
      </c>
      <c r="J41" s="60">
        <f t="shared" si="4"/>
        <v>2185.8152</v>
      </c>
      <c r="K41" s="60">
        <f t="shared" si="5"/>
        <v>201.93698282684019</v>
      </c>
      <c r="L41" s="60">
        <f t="shared" si="20"/>
        <v>263132.44603480172</v>
      </c>
      <c r="M41" s="347">
        <f t="shared" si="6"/>
        <v>704529.37253984797</v>
      </c>
      <c r="N41" s="351"/>
      <c r="O41" s="422">
        <v>670689.82326242793</v>
      </c>
      <c r="P41" s="135">
        <f t="shared" si="7"/>
        <v>33839.549277420039</v>
      </c>
      <c r="Q41" s="215">
        <f t="shared" si="8"/>
        <v>5.0454842318636617E-2</v>
      </c>
      <c r="R41" s="135">
        <f t="shared" si="9"/>
        <v>0</v>
      </c>
      <c r="S41" s="135">
        <f t="shared" si="10"/>
        <v>0</v>
      </c>
      <c r="T41" s="429">
        <f t="shared" si="11"/>
        <v>0</v>
      </c>
      <c r="U41" s="361">
        <f t="shared" si="21"/>
        <v>263132.44603480172</v>
      </c>
      <c r="V41" s="357">
        <f t="shared" si="13"/>
        <v>704529.37253984797</v>
      </c>
      <c r="W41" s="342">
        <f t="shared" si="14"/>
        <v>33839.549277420039</v>
      </c>
      <c r="X41" s="224">
        <f t="shared" si="15"/>
        <v>5.0454842318636617E-2</v>
      </c>
      <c r="Y41" s="482">
        <f t="shared" si="16"/>
        <v>582.73728084354673</v>
      </c>
      <c r="Z41" s="482">
        <f t="shared" si="17"/>
        <v>322.31881841605275</v>
      </c>
      <c r="AA41" s="204"/>
    </row>
    <row r="42" spans="1:27" ht="15">
      <c r="A42" s="43">
        <v>24</v>
      </c>
      <c r="B42" s="67" t="s">
        <v>26</v>
      </c>
      <c r="C42" s="60">
        <f>Vertetie_ienemumi!I29</f>
        <v>5264685.0560933044</v>
      </c>
      <c r="D42" s="134">
        <f>Iedzivotaju_skaits_struktura!C29</f>
        <v>14257</v>
      </c>
      <c r="E42" s="134">
        <f>Iedzivotaju_skaits_struktura!D29</f>
        <v>801</v>
      </c>
      <c r="F42" s="134">
        <f>Iedzivotaju_skaits_struktura!E29</f>
        <v>1438</v>
      </c>
      <c r="G42" s="134">
        <f>Iedzivotaju_skaits_struktura!F29</f>
        <v>3063</v>
      </c>
      <c r="H42" s="237">
        <v>1040.24</v>
      </c>
      <c r="I42" s="60">
        <f t="shared" si="3"/>
        <v>369.27018700240615</v>
      </c>
      <c r="J42" s="60">
        <f t="shared" si="4"/>
        <v>24667.004799999999</v>
      </c>
      <c r="K42" s="60">
        <f t="shared" si="5"/>
        <v>213.43025222475754</v>
      </c>
      <c r="L42" s="60">
        <f t="shared" si="20"/>
        <v>2791175.5604320057</v>
      </c>
      <c r="M42" s="347">
        <f t="shared" si="6"/>
        <v>8055860.6165253101</v>
      </c>
      <c r="N42" s="351"/>
      <c r="O42" s="422">
        <v>8099978.9235466477</v>
      </c>
      <c r="P42" s="302">
        <f t="shared" si="7"/>
        <v>-44118.307021337561</v>
      </c>
      <c r="Q42" s="303">
        <f t="shared" si="8"/>
        <v>-5.4467187430680131E-3</v>
      </c>
      <c r="R42" s="135">
        <f t="shared" si="9"/>
        <v>0</v>
      </c>
      <c r="S42" s="135">
        <f t="shared" si="10"/>
        <v>44118.307021337561</v>
      </c>
      <c r="T42" s="429">
        <f t="shared" si="11"/>
        <v>44287.086685234637</v>
      </c>
      <c r="U42" s="361">
        <f t="shared" si="21"/>
        <v>2835462.6471172404</v>
      </c>
      <c r="V42" s="357">
        <f t="shared" si="13"/>
        <v>8100147.7032105448</v>
      </c>
      <c r="W42" s="342">
        <f t="shared" si="14"/>
        <v>168.77966389711946</v>
      </c>
      <c r="X42" s="224">
        <f t="shared" si="15"/>
        <v>2.0837049761412985E-5</v>
      </c>
      <c r="Y42" s="482">
        <f t="shared" si="16"/>
        <v>568.15232539878969</v>
      </c>
      <c r="Z42" s="482">
        <f t="shared" si="17"/>
        <v>328.37986487968516</v>
      </c>
      <c r="AA42" s="204"/>
    </row>
    <row r="43" spans="1:27" ht="15">
      <c r="A43" s="43">
        <v>25</v>
      </c>
      <c r="B43" s="67" t="s">
        <v>27</v>
      </c>
      <c r="C43" s="60">
        <f>Vertetie_ienemumi!I30</f>
        <v>13681177.849030061</v>
      </c>
      <c r="D43" s="134">
        <f>Iedzivotaju_skaits_struktura!C30</f>
        <v>26016</v>
      </c>
      <c r="E43" s="134">
        <f>Iedzivotaju_skaits_struktura!D30</f>
        <v>1730</v>
      </c>
      <c r="F43" s="134">
        <f>Iedzivotaju_skaits_struktura!E30</f>
        <v>2791</v>
      </c>
      <c r="G43" s="134">
        <f>Iedzivotaju_skaits_struktura!F30</f>
        <v>5087</v>
      </c>
      <c r="H43" s="237">
        <v>786.30799999999999</v>
      </c>
      <c r="I43" s="60">
        <f t="shared" si="3"/>
        <v>525.87553232741618</v>
      </c>
      <c r="J43" s="60">
        <f t="shared" si="4"/>
        <v>44122.428159999996</v>
      </c>
      <c r="K43" s="60">
        <f t="shared" si="5"/>
        <v>310.07309478568055</v>
      </c>
      <c r="L43" s="60">
        <f t="shared" si="20"/>
        <v>2311119.7679536981</v>
      </c>
      <c r="M43" s="347">
        <f t="shared" si="6"/>
        <v>15992297.616983758</v>
      </c>
      <c r="N43" s="351"/>
      <c r="O43" s="422">
        <v>14772368.263937861</v>
      </c>
      <c r="P43" s="135">
        <f t="shared" si="7"/>
        <v>1219929.3530458976</v>
      </c>
      <c r="Q43" s="215">
        <f t="shared" si="8"/>
        <v>8.2581840044156918E-2</v>
      </c>
      <c r="R43" s="135">
        <f t="shared" si="9"/>
        <v>0</v>
      </c>
      <c r="S43" s="135">
        <f t="shared" si="10"/>
        <v>0</v>
      </c>
      <c r="T43" s="429">
        <f t="shared" si="11"/>
        <v>0</v>
      </c>
      <c r="U43" s="361">
        <f t="shared" si="21"/>
        <v>2311119.7679536981</v>
      </c>
      <c r="V43" s="357">
        <f t="shared" si="13"/>
        <v>15992297.616983758</v>
      </c>
      <c r="W43" s="342">
        <f t="shared" si="14"/>
        <v>1219929.3530458976</v>
      </c>
      <c r="X43" s="224">
        <f t="shared" si="15"/>
        <v>8.2581840044156918E-2</v>
      </c>
      <c r="Y43" s="482">
        <f t="shared" si="16"/>
        <v>614.7100867536808</v>
      </c>
      <c r="Z43" s="482">
        <f t="shared" si="17"/>
        <v>362.45279971880313</v>
      </c>
      <c r="AA43" s="204"/>
    </row>
    <row r="44" spans="1:27" ht="15">
      <c r="A44" s="43">
        <v>26</v>
      </c>
      <c r="B44" s="67" t="s">
        <v>28</v>
      </c>
      <c r="C44" s="60">
        <f>Vertetie_ienemumi!I31</f>
        <v>1850561.8984656422</v>
      </c>
      <c r="D44" s="134">
        <f>Iedzivotaju_skaits_struktura!C31</f>
        <v>3373</v>
      </c>
      <c r="E44" s="134">
        <f>Iedzivotaju_skaits_struktura!D31</f>
        <v>232</v>
      </c>
      <c r="F44" s="134">
        <f>Iedzivotaju_skaits_struktura!E31</f>
        <v>332</v>
      </c>
      <c r="G44" s="134">
        <f>Iedzivotaju_skaits_struktura!F31</f>
        <v>717</v>
      </c>
      <c r="H44" s="237">
        <v>300.78100000000001</v>
      </c>
      <c r="I44" s="60">
        <f t="shared" si="3"/>
        <v>548.63975643807953</v>
      </c>
      <c r="J44" s="60">
        <f t="shared" si="4"/>
        <v>5985.9671199999993</v>
      </c>
      <c r="K44" s="60">
        <f t="shared" si="5"/>
        <v>309.1500272834179</v>
      </c>
      <c r="L44" s="60">
        <f t="shared" si="20"/>
        <v>317017.90943867736</v>
      </c>
      <c r="M44" s="347">
        <f t="shared" si="6"/>
        <v>2167579.8079043198</v>
      </c>
      <c r="N44" s="351"/>
      <c r="O44" s="422">
        <v>1918836.6611304139</v>
      </c>
      <c r="P44" s="135">
        <f t="shared" si="7"/>
        <v>248743.14677390596</v>
      </c>
      <c r="Q44" s="215">
        <f t="shared" si="8"/>
        <v>0.12963226720265375</v>
      </c>
      <c r="R44" s="135">
        <f t="shared" si="9"/>
        <v>-6969.7274714736268</v>
      </c>
      <c r="S44" s="135">
        <f t="shared" si="10"/>
        <v>0</v>
      </c>
      <c r="T44" s="429">
        <f t="shared" si="11"/>
        <v>0</v>
      </c>
      <c r="U44" s="361">
        <f t="shared" si="21"/>
        <v>310048.18196720374</v>
      </c>
      <c r="V44" s="357">
        <f t="shared" si="13"/>
        <v>2160610.0804328462</v>
      </c>
      <c r="W44" s="342">
        <f t="shared" si="14"/>
        <v>241773.41930243233</v>
      </c>
      <c r="X44" s="224">
        <f t="shared" si="15"/>
        <v>0.12600000000000011</v>
      </c>
      <c r="Y44" s="482">
        <f t="shared" si="16"/>
        <v>640.56035589470684</v>
      </c>
      <c r="Z44" s="482">
        <f t="shared" si="17"/>
        <v>360.94586507398765</v>
      </c>
      <c r="AA44" s="204"/>
    </row>
    <row r="45" spans="1:27" ht="15">
      <c r="A45" s="43">
        <v>27</v>
      </c>
      <c r="B45" s="67" t="s">
        <v>29</v>
      </c>
      <c r="C45" s="60">
        <f>Vertetie_ienemumi!I32</f>
        <v>3016291.1604571091</v>
      </c>
      <c r="D45" s="134">
        <f>Iedzivotaju_skaits_struktura!C32</f>
        <v>6468</v>
      </c>
      <c r="E45" s="134">
        <f>Iedzivotaju_skaits_struktura!D32</f>
        <v>396</v>
      </c>
      <c r="F45" s="134">
        <f>Iedzivotaju_skaits_struktura!E32</f>
        <v>724</v>
      </c>
      <c r="G45" s="134">
        <f>Iedzivotaju_skaits_struktura!F32</f>
        <v>1366</v>
      </c>
      <c r="H45" s="237">
        <v>496.49199999999996</v>
      </c>
      <c r="I45" s="60">
        <f t="shared" si="3"/>
        <v>466.34062468415414</v>
      </c>
      <c r="J45" s="60">
        <f t="shared" si="4"/>
        <v>11520.387840000001</v>
      </c>
      <c r="K45" s="60">
        <f t="shared" si="5"/>
        <v>261.8220152262781</v>
      </c>
      <c r="L45" s="60">
        <f t="shared" si="20"/>
        <v>952997.87532811705</v>
      </c>
      <c r="M45" s="347">
        <f t="shared" si="6"/>
        <v>3969289.0357852262</v>
      </c>
      <c r="N45" s="351"/>
      <c r="O45" s="422">
        <v>3752603.3556910525</v>
      </c>
      <c r="P45" s="135">
        <f t="shared" si="7"/>
        <v>216685.68009417364</v>
      </c>
      <c r="Q45" s="215">
        <f t="shared" si="8"/>
        <v>5.7742761372729934E-2</v>
      </c>
      <c r="R45" s="135">
        <f t="shared" si="9"/>
        <v>0</v>
      </c>
      <c r="S45" s="135">
        <f t="shared" si="10"/>
        <v>0</v>
      </c>
      <c r="T45" s="429">
        <f t="shared" si="11"/>
        <v>0</v>
      </c>
      <c r="U45" s="361">
        <f t="shared" si="21"/>
        <v>952997.87532811705</v>
      </c>
      <c r="V45" s="357">
        <f t="shared" si="13"/>
        <v>3969289.0357852262</v>
      </c>
      <c r="W45" s="342">
        <f t="shared" si="14"/>
        <v>216685.68009417364</v>
      </c>
      <c r="X45" s="224">
        <f t="shared" si="15"/>
        <v>5.7742761372729934E-2</v>
      </c>
      <c r="Y45" s="482">
        <f t="shared" si="16"/>
        <v>613.68105067798797</v>
      </c>
      <c r="Z45" s="482">
        <f t="shared" si="17"/>
        <v>344.54474023899058</v>
      </c>
      <c r="AA45" s="204"/>
    </row>
    <row r="46" spans="1:27" ht="15">
      <c r="A46" s="43">
        <v>28</v>
      </c>
      <c r="B46" s="67" t="s">
        <v>30</v>
      </c>
      <c r="C46" s="60">
        <f>Vertetie_ienemumi!I33</f>
        <v>3870698.1104557095</v>
      </c>
      <c r="D46" s="134">
        <f>Iedzivotaju_skaits_struktura!C33</f>
        <v>8083</v>
      </c>
      <c r="E46" s="134">
        <f>Iedzivotaju_skaits_struktura!D33</f>
        <v>551</v>
      </c>
      <c r="F46" s="134">
        <f>Iedzivotaju_skaits_struktura!E33</f>
        <v>871</v>
      </c>
      <c r="G46" s="134">
        <f>Iedzivotaju_skaits_struktura!F33</f>
        <v>1642</v>
      </c>
      <c r="H46" s="237">
        <v>700.8839999999999</v>
      </c>
      <c r="I46" s="60">
        <f t="shared" si="3"/>
        <v>478.86899795319925</v>
      </c>
      <c r="J46" s="60">
        <f t="shared" si="4"/>
        <v>14492.223679999999</v>
      </c>
      <c r="K46" s="60">
        <f t="shared" si="5"/>
        <v>267.08793598027808</v>
      </c>
      <c r="L46" s="60">
        <f t="shared" si="20"/>
        <v>1150845.0886511372</v>
      </c>
      <c r="M46" s="347">
        <f t="shared" si="6"/>
        <v>5021543.1991068469</v>
      </c>
      <c r="N46" s="351"/>
      <c r="O46" s="422">
        <v>4570321.0539593222</v>
      </c>
      <c r="P46" s="135">
        <f t="shared" si="7"/>
        <v>451222.14514752477</v>
      </c>
      <c r="Q46" s="215">
        <f t="shared" si="8"/>
        <v>9.8728763213828508E-2</v>
      </c>
      <c r="R46" s="135">
        <f t="shared" si="9"/>
        <v>0</v>
      </c>
      <c r="S46" s="135">
        <f t="shared" si="10"/>
        <v>0</v>
      </c>
      <c r="T46" s="429">
        <f t="shared" si="11"/>
        <v>0</v>
      </c>
      <c r="U46" s="361">
        <f t="shared" si="21"/>
        <v>1150845.0886511372</v>
      </c>
      <c r="V46" s="357">
        <f t="shared" si="13"/>
        <v>5021543.1991068469</v>
      </c>
      <c r="W46" s="342">
        <f t="shared" si="14"/>
        <v>451222.14514752477</v>
      </c>
      <c r="X46" s="224">
        <f t="shared" si="15"/>
        <v>9.8728763213828508E-2</v>
      </c>
      <c r="Y46" s="482">
        <f t="shared" si="16"/>
        <v>621.2474575166209</v>
      </c>
      <c r="Z46" s="482">
        <f t="shared" si="17"/>
        <v>346.49915085404251</v>
      </c>
      <c r="AA46" s="204"/>
    </row>
    <row r="47" spans="1:27" ht="15">
      <c r="A47" s="43">
        <v>29</v>
      </c>
      <c r="B47" s="67" t="s">
        <v>31</v>
      </c>
      <c r="C47" s="60">
        <f>Vertetie_ienemumi!I34</f>
        <v>6695262.4387992788</v>
      </c>
      <c r="D47" s="134">
        <f>Iedzivotaju_skaits_struktura!C34</f>
        <v>6909</v>
      </c>
      <c r="E47" s="134">
        <f>Iedzivotaju_skaits_struktura!D34</f>
        <v>530</v>
      </c>
      <c r="F47" s="134">
        <f>Iedzivotaju_skaits_struktura!E34</f>
        <v>662</v>
      </c>
      <c r="G47" s="134">
        <f>Iedzivotaju_skaits_struktura!F34</f>
        <v>1489</v>
      </c>
      <c r="H47" s="237">
        <v>80.697000000000003</v>
      </c>
      <c r="I47" s="60">
        <f t="shared" si="3"/>
        <v>969.06389329849162</v>
      </c>
      <c r="J47" s="60">
        <f t="shared" si="4"/>
        <v>11531.83944</v>
      </c>
      <c r="K47" s="60">
        <f t="shared" si="5"/>
        <v>580.58928704606376</v>
      </c>
      <c r="L47" s="60">
        <f t="shared" si="20"/>
        <v>-1357715.4781648747</v>
      </c>
      <c r="M47" s="347">
        <f t="shared" si="6"/>
        <v>5337546.9606344039</v>
      </c>
      <c r="N47" s="351"/>
      <c r="O47" s="422">
        <v>5355252.1535197124</v>
      </c>
      <c r="P47" s="302">
        <f t="shared" si="7"/>
        <v>-17705.192885308526</v>
      </c>
      <c r="Q47" s="303">
        <f t="shared" si="8"/>
        <v>-3.3061361776721698E-3</v>
      </c>
      <c r="R47" s="135">
        <f t="shared" si="9"/>
        <v>0</v>
      </c>
      <c r="S47" s="135">
        <f t="shared" si="10"/>
        <v>17705.192885308526</v>
      </c>
      <c r="T47" s="429">
        <f t="shared" si="11"/>
        <v>17772.926139510011</v>
      </c>
      <c r="U47" s="361">
        <f t="shared" si="21"/>
        <v>-1339942.5520253647</v>
      </c>
      <c r="V47" s="357">
        <f t="shared" si="13"/>
        <v>5355319.8867739141</v>
      </c>
      <c r="W47" s="342">
        <f t="shared" si="14"/>
        <v>67.733254201710224</v>
      </c>
      <c r="X47" s="224">
        <f t="shared" si="15"/>
        <v>1.2648004661608425E-5</v>
      </c>
      <c r="Y47" s="482">
        <f t="shared" si="16"/>
        <v>775.12228785264347</v>
      </c>
      <c r="Z47" s="482">
        <f t="shared" si="17"/>
        <v>464.39424643722879</v>
      </c>
      <c r="AA47" s="204"/>
    </row>
    <row r="48" spans="1:27" ht="15">
      <c r="A48" s="43">
        <v>30</v>
      </c>
      <c r="B48" s="67" t="s">
        <v>32</v>
      </c>
      <c r="C48" s="60">
        <f>Vertetie_ienemumi!I35</f>
        <v>10939567.452423714</v>
      </c>
      <c r="D48" s="134">
        <f>Iedzivotaju_skaits_struktura!C35</f>
        <v>18947</v>
      </c>
      <c r="E48" s="134">
        <f>Iedzivotaju_skaits_struktura!D35</f>
        <v>1330</v>
      </c>
      <c r="F48" s="134">
        <f>Iedzivotaju_skaits_struktura!E35</f>
        <v>1883</v>
      </c>
      <c r="G48" s="134">
        <f>Iedzivotaju_skaits_struktura!F35</f>
        <v>4104</v>
      </c>
      <c r="H48" s="237">
        <v>172.67500000000001</v>
      </c>
      <c r="I48" s="60">
        <f t="shared" si="3"/>
        <v>577.37728676960546</v>
      </c>
      <c r="J48" s="60">
        <f t="shared" si="4"/>
        <v>31497.205999999998</v>
      </c>
      <c r="K48" s="60">
        <f t="shared" si="5"/>
        <v>347.31866224654067</v>
      </c>
      <c r="L48" s="60">
        <f t="shared" si="20"/>
        <v>912082.73996762163</v>
      </c>
      <c r="M48" s="347">
        <f t="shared" si="6"/>
        <v>11851650.192391336</v>
      </c>
      <c r="N48" s="351"/>
      <c r="O48" s="422">
        <v>10681183.173287585</v>
      </c>
      <c r="P48" s="135">
        <f t="shared" si="7"/>
        <v>1170467.0191037506</v>
      </c>
      <c r="Q48" s="215">
        <f t="shared" si="8"/>
        <v>0.10958215022760354</v>
      </c>
      <c r="R48" s="135">
        <f t="shared" si="9"/>
        <v>0</v>
      </c>
      <c r="S48" s="135">
        <f t="shared" si="10"/>
        <v>0</v>
      </c>
      <c r="T48" s="429">
        <f t="shared" si="11"/>
        <v>0</v>
      </c>
      <c r="U48" s="361">
        <f t="shared" si="21"/>
        <v>912082.73996762163</v>
      </c>
      <c r="V48" s="357">
        <f t="shared" si="13"/>
        <v>11851650.192391336</v>
      </c>
      <c r="W48" s="342">
        <f t="shared" si="14"/>
        <v>1170467.0191037506</v>
      </c>
      <c r="X48" s="224">
        <f t="shared" si="15"/>
        <v>0.10958215022760354</v>
      </c>
      <c r="Y48" s="482">
        <f t="shared" si="16"/>
        <v>625.51592296360036</v>
      </c>
      <c r="Z48" s="482">
        <f t="shared" si="17"/>
        <v>376.27623835559689</v>
      </c>
      <c r="AA48" s="204"/>
    </row>
    <row r="49" spans="1:27" ht="15">
      <c r="A49" s="43">
        <v>31</v>
      </c>
      <c r="B49" s="67" t="s">
        <v>33</v>
      </c>
      <c r="C49" s="60">
        <f>Vertetie_ienemumi!I36</f>
        <v>1213157.6293160559</v>
      </c>
      <c r="D49" s="134">
        <f>Iedzivotaju_skaits_struktura!C36</f>
        <v>2842</v>
      </c>
      <c r="E49" s="134">
        <f>Iedzivotaju_skaits_struktura!D36</f>
        <v>125</v>
      </c>
      <c r="F49" s="134">
        <f>Iedzivotaju_skaits_struktura!E36</f>
        <v>305</v>
      </c>
      <c r="G49" s="134">
        <f>Iedzivotaju_skaits_struktura!F36</f>
        <v>629</v>
      </c>
      <c r="H49" s="237">
        <v>190.13299999999998</v>
      </c>
      <c r="I49" s="60">
        <f t="shared" si="3"/>
        <v>426.86756837299646</v>
      </c>
      <c r="J49" s="60">
        <f t="shared" si="4"/>
        <v>4883.2621600000002</v>
      </c>
      <c r="K49" s="60">
        <f t="shared" si="5"/>
        <v>248.43180430764664</v>
      </c>
      <c r="L49" s="60">
        <f t="shared" si="20"/>
        <v>445076.38565377251</v>
      </c>
      <c r="M49" s="347">
        <f t="shared" si="6"/>
        <v>1658234.0149698285</v>
      </c>
      <c r="N49" s="351"/>
      <c r="O49" s="422">
        <v>1616777.0767147348</v>
      </c>
      <c r="P49" s="135">
        <f t="shared" si="7"/>
        <v>41456.938255093759</v>
      </c>
      <c r="Q49" s="215">
        <f t="shared" si="8"/>
        <v>2.5641715764138429E-2</v>
      </c>
      <c r="R49" s="135">
        <f t="shared" si="9"/>
        <v>0</v>
      </c>
      <c r="S49" s="135">
        <f t="shared" si="10"/>
        <v>0</v>
      </c>
      <c r="T49" s="429">
        <f t="shared" si="11"/>
        <v>0</v>
      </c>
      <c r="U49" s="361">
        <f t="shared" si="21"/>
        <v>445076.38565377251</v>
      </c>
      <c r="V49" s="357">
        <f t="shared" si="13"/>
        <v>1658234.0149698285</v>
      </c>
      <c r="W49" s="342">
        <f t="shared" si="14"/>
        <v>41456.938255093759</v>
      </c>
      <c r="X49" s="224">
        <f t="shared" si="15"/>
        <v>2.5641715764138429E-2</v>
      </c>
      <c r="Y49" s="482">
        <f t="shared" si="16"/>
        <v>583.47431913083335</v>
      </c>
      <c r="Z49" s="482">
        <f t="shared" si="17"/>
        <v>339.57505467407231</v>
      </c>
      <c r="AA49" s="204"/>
    </row>
    <row r="50" spans="1:27" ht="15">
      <c r="A50" s="43">
        <v>32</v>
      </c>
      <c r="B50" s="67" t="s">
        <v>34</v>
      </c>
      <c r="C50" s="60">
        <f>Vertetie_ienemumi!I37</f>
        <v>922688.91416280274</v>
      </c>
      <c r="D50" s="134">
        <f>Iedzivotaju_skaits_struktura!C37</f>
        <v>3003</v>
      </c>
      <c r="E50" s="134">
        <f>Iedzivotaju_skaits_struktura!D37</f>
        <v>159</v>
      </c>
      <c r="F50" s="134">
        <f>Iedzivotaju_skaits_struktura!E37</f>
        <v>265</v>
      </c>
      <c r="G50" s="134">
        <f>Iedzivotaju_skaits_struktura!F37</f>
        <v>653</v>
      </c>
      <c r="H50" s="237">
        <v>509.48699999999997</v>
      </c>
      <c r="I50" s="60">
        <f t="shared" si="3"/>
        <v>307.25571567192901</v>
      </c>
      <c r="J50" s="60">
        <f t="shared" si="4"/>
        <v>5496.6002399999998</v>
      </c>
      <c r="K50" s="60">
        <f t="shared" si="5"/>
        <v>167.86538476059937</v>
      </c>
      <c r="L50" s="60">
        <f t="shared" si="20"/>
        <v>779461.84361735987</v>
      </c>
      <c r="M50" s="347">
        <f t="shared" si="6"/>
        <v>1702150.7577801626</v>
      </c>
      <c r="N50" s="351"/>
      <c r="O50" s="422">
        <v>1622444.4591390104</v>
      </c>
      <c r="P50" s="135">
        <f t="shared" si="7"/>
        <v>79706.298641152214</v>
      </c>
      <c r="Q50" s="215">
        <f t="shared" si="8"/>
        <v>4.9127289499605098E-2</v>
      </c>
      <c r="R50" s="135">
        <f t="shared" si="9"/>
        <v>0</v>
      </c>
      <c r="S50" s="135">
        <f t="shared" si="10"/>
        <v>0</v>
      </c>
      <c r="T50" s="429">
        <f t="shared" si="11"/>
        <v>0</v>
      </c>
      <c r="U50" s="361">
        <f t="shared" si="21"/>
        <v>779461.84361735987</v>
      </c>
      <c r="V50" s="357">
        <f t="shared" si="13"/>
        <v>1702150.7577801626</v>
      </c>
      <c r="W50" s="342">
        <f t="shared" si="14"/>
        <v>79706.298641152214</v>
      </c>
      <c r="X50" s="224">
        <f t="shared" si="15"/>
        <v>4.9127289499605098E-2</v>
      </c>
      <c r="Y50" s="482">
        <f t="shared" si="16"/>
        <v>566.81676915756327</v>
      </c>
      <c r="Z50" s="482">
        <f t="shared" si="17"/>
        <v>309.67337689818294</v>
      </c>
      <c r="AA50" s="204"/>
    </row>
    <row r="51" spans="1:27" ht="15">
      <c r="A51" s="43">
        <v>33</v>
      </c>
      <c r="B51" s="67" t="s">
        <v>35</v>
      </c>
      <c r="C51" s="60">
        <f>Vertetie_ienemumi!I38</f>
        <v>2476706.4672672078</v>
      </c>
      <c r="D51" s="134">
        <f>Iedzivotaju_skaits_struktura!C38</f>
        <v>8427</v>
      </c>
      <c r="E51" s="134">
        <f>Iedzivotaju_skaits_struktura!D38</f>
        <v>395</v>
      </c>
      <c r="F51" s="134">
        <f>Iedzivotaju_skaits_struktura!E38</f>
        <v>854</v>
      </c>
      <c r="G51" s="134">
        <f>Iedzivotaju_skaits_struktura!F38</f>
        <v>1888</v>
      </c>
      <c r="H51" s="237">
        <v>947.37399999999991</v>
      </c>
      <c r="I51" s="60">
        <f t="shared" si="3"/>
        <v>293.90132517707463</v>
      </c>
      <c r="J51" s="60">
        <f t="shared" si="4"/>
        <v>14972.46848</v>
      </c>
      <c r="K51" s="60">
        <f t="shared" si="5"/>
        <v>165.41737727319682</v>
      </c>
      <c r="L51" s="60">
        <f t="shared" si="20"/>
        <v>2146265.0019721952</v>
      </c>
      <c r="M51" s="347">
        <f t="shared" si="6"/>
        <v>4622971.4692394026</v>
      </c>
      <c r="N51" s="351"/>
      <c r="O51" s="422">
        <v>4733258.053312473</v>
      </c>
      <c r="P51" s="302">
        <f t="shared" si="7"/>
        <v>-110286.58407307044</v>
      </c>
      <c r="Q51" s="303">
        <f t="shared" si="8"/>
        <v>-2.3300353124818263E-2</v>
      </c>
      <c r="R51" s="135">
        <f t="shared" si="9"/>
        <v>0</v>
      </c>
      <c r="S51" s="135">
        <f t="shared" si="10"/>
        <v>110286.58407307044</v>
      </c>
      <c r="T51" s="429">
        <f t="shared" si="11"/>
        <v>110708.49810035183</v>
      </c>
      <c r="U51" s="361">
        <f t="shared" si="21"/>
        <v>2256973.5000725472</v>
      </c>
      <c r="V51" s="357">
        <f t="shared" si="13"/>
        <v>4733679.9673397541</v>
      </c>
      <c r="W51" s="342">
        <f t="shared" si="14"/>
        <v>421.91402728110552</v>
      </c>
      <c r="X51" s="224">
        <f t="shared" si="15"/>
        <v>8.9138184001136267E-5</v>
      </c>
      <c r="Y51" s="482">
        <f t="shared" si="16"/>
        <v>561.7277758798806</v>
      </c>
      <c r="Z51" s="482">
        <f t="shared" si="17"/>
        <v>316.15895359291846</v>
      </c>
      <c r="AA51" s="204"/>
    </row>
    <row r="52" spans="1:27" ht="15">
      <c r="A52" s="43">
        <v>34</v>
      </c>
      <c r="B52" s="67" t="s">
        <v>36</v>
      </c>
      <c r="C52" s="60">
        <f>Vertetie_ienemumi!I39</f>
        <v>7963128.1702986984</v>
      </c>
      <c r="D52" s="134">
        <f>Iedzivotaju_skaits_struktura!C39</f>
        <v>25499</v>
      </c>
      <c r="E52" s="134">
        <f>Iedzivotaju_skaits_struktura!D39</f>
        <v>1313</v>
      </c>
      <c r="F52" s="134">
        <f>Iedzivotaju_skaits_struktura!E39</f>
        <v>2299</v>
      </c>
      <c r="G52" s="134">
        <f>Iedzivotaju_skaits_struktura!F39</f>
        <v>5554</v>
      </c>
      <c r="H52" s="237">
        <v>1872.3039999999999</v>
      </c>
      <c r="I52" s="60">
        <f t="shared" si="3"/>
        <v>312.29178282672649</v>
      </c>
      <c r="J52" s="60">
        <f t="shared" si="4"/>
        <v>43022.022079999995</v>
      </c>
      <c r="K52" s="60">
        <f t="shared" si="5"/>
        <v>185.09423279759284</v>
      </c>
      <c r="L52" s="60">
        <f t="shared" si="20"/>
        <v>5634745.3975313669</v>
      </c>
      <c r="M52" s="347">
        <f t="shared" si="6"/>
        <v>13597873.567830065</v>
      </c>
      <c r="N52" s="351"/>
      <c r="O52" s="422">
        <v>14020622.041105172</v>
      </c>
      <c r="P52" s="302">
        <f t="shared" si="7"/>
        <v>-422748.4732751064</v>
      </c>
      <c r="Q52" s="303">
        <f t="shared" si="8"/>
        <v>-3.0151905674064006E-2</v>
      </c>
      <c r="R52" s="135">
        <f t="shared" si="9"/>
        <v>0</v>
      </c>
      <c r="S52" s="135">
        <f t="shared" si="10"/>
        <v>422748.4732751064</v>
      </c>
      <c r="T52" s="429">
        <f t="shared" si="11"/>
        <v>424365.74624067754</v>
      </c>
      <c r="U52" s="361">
        <f t="shared" si="21"/>
        <v>6059111.1437720442</v>
      </c>
      <c r="V52" s="357">
        <f t="shared" si="13"/>
        <v>14022239.314070743</v>
      </c>
      <c r="W52" s="342">
        <f t="shared" si="14"/>
        <v>1617.2729655709118</v>
      </c>
      <c r="X52" s="224">
        <f t="shared" si="15"/>
        <v>1.1534958726011624E-4</v>
      </c>
      <c r="Y52" s="482">
        <f t="shared" si="16"/>
        <v>549.91330303426571</v>
      </c>
      <c r="Z52" s="482">
        <f t="shared" si="17"/>
        <v>325.93166560131021</v>
      </c>
      <c r="AA52" s="204"/>
    </row>
    <row r="53" spans="1:27" ht="15">
      <c r="A53" s="43">
        <v>35</v>
      </c>
      <c r="B53" s="67" t="s">
        <v>37</v>
      </c>
      <c r="C53" s="60">
        <f>Vertetie_ienemumi!I40</f>
        <v>12961576.212569168</v>
      </c>
      <c r="D53" s="134">
        <f>Iedzivotaju_skaits_struktura!C40</f>
        <v>22557</v>
      </c>
      <c r="E53" s="134">
        <f>Iedzivotaju_skaits_struktura!D40</f>
        <v>1452</v>
      </c>
      <c r="F53" s="134">
        <f>Iedzivotaju_skaits_struktura!E40</f>
        <v>2477</v>
      </c>
      <c r="G53" s="134">
        <f>Iedzivotaju_skaits_struktura!F40</f>
        <v>4543</v>
      </c>
      <c r="H53" s="237">
        <v>887.60699999999997</v>
      </c>
      <c r="I53" s="60">
        <f t="shared" si="3"/>
        <v>574.61436416940057</v>
      </c>
      <c r="J53" s="60">
        <f t="shared" si="4"/>
        <v>38740.682639999999</v>
      </c>
      <c r="K53" s="60">
        <f t="shared" si="5"/>
        <v>334.57273670201823</v>
      </c>
      <c r="L53" s="60">
        <f t="shared" si="20"/>
        <v>1432356.8657030852</v>
      </c>
      <c r="M53" s="347">
        <f t="shared" si="6"/>
        <v>14393933.078272253</v>
      </c>
      <c r="N53" s="351"/>
      <c r="O53" s="422">
        <v>13046494.94132847</v>
      </c>
      <c r="P53" s="135">
        <f t="shared" si="7"/>
        <v>1347438.1369437836</v>
      </c>
      <c r="Q53" s="215">
        <f t="shared" si="8"/>
        <v>0.1032797040893636</v>
      </c>
      <c r="R53" s="135">
        <f t="shared" si="9"/>
        <v>0</v>
      </c>
      <c r="S53" s="135">
        <f t="shared" si="10"/>
        <v>0</v>
      </c>
      <c r="T53" s="429">
        <f t="shared" si="11"/>
        <v>0</v>
      </c>
      <c r="U53" s="361">
        <f t="shared" si="21"/>
        <v>1432356.8657030852</v>
      </c>
      <c r="V53" s="357">
        <f t="shared" si="13"/>
        <v>14393933.078272253</v>
      </c>
      <c r="W53" s="342">
        <f t="shared" si="14"/>
        <v>1347438.1369437836</v>
      </c>
      <c r="X53" s="224">
        <f t="shared" si="15"/>
        <v>0.1032797040893636</v>
      </c>
      <c r="Y53" s="482">
        <f t="shared" si="16"/>
        <v>638.11380406402679</v>
      </c>
      <c r="Z53" s="482">
        <f t="shared" si="17"/>
        <v>371.54567491824281</v>
      </c>
      <c r="AA53" s="204"/>
    </row>
    <row r="54" spans="1:27" ht="15">
      <c r="A54" s="43">
        <v>36</v>
      </c>
      <c r="B54" s="67" t="s">
        <v>38</v>
      </c>
      <c r="C54" s="60">
        <f>Vertetie_ienemumi!I41</f>
        <v>1963184.8044990972</v>
      </c>
      <c r="D54" s="134">
        <f>Iedzivotaju_skaits_struktura!C41</f>
        <v>4432</v>
      </c>
      <c r="E54" s="134">
        <f>Iedzivotaju_skaits_struktura!D41</f>
        <v>261</v>
      </c>
      <c r="F54" s="134">
        <f>Iedzivotaju_skaits_struktura!E41</f>
        <v>449</v>
      </c>
      <c r="G54" s="134">
        <f>Iedzivotaju_skaits_struktura!F41</f>
        <v>989</v>
      </c>
      <c r="H54" s="237">
        <v>674.99399999999991</v>
      </c>
      <c r="I54" s="60">
        <f t="shared" si="3"/>
        <v>442.95686022091542</v>
      </c>
      <c r="J54" s="60">
        <f t="shared" si="4"/>
        <v>8264.3308799999995</v>
      </c>
      <c r="K54" s="60">
        <f t="shared" si="5"/>
        <v>237.54915346505308</v>
      </c>
      <c r="L54" s="60">
        <f t="shared" si="20"/>
        <v>809795.99395597703</v>
      </c>
      <c r="M54" s="347">
        <f t="shared" si="6"/>
        <v>2772980.7984550744</v>
      </c>
      <c r="N54" s="351"/>
      <c r="O54" s="422">
        <v>2530549.7153014676</v>
      </c>
      <c r="P54" s="135">
        <f t="shared" si="7"/>
        <v>242431.08315360686</v>
      </c>
      <c r="Q54" s="215">
        <f t="shared" si="8"/>
        <v>9.5801746825086909E-2</v>
      </c>
      <c r="R54" s="135">
        <f t="shared" si="9"/>
        <v>0</v>
      </c>
      <c r="S54" s="135">
        <f t="shared" si="10"/>
        <v>0</v>
      </c>
      <c r="T54" s="429">
        <f t="shared" si="11"/>
        <v>0</v>
      </c>
      <c r="U54" s="361">
        <f t="shared" si="21"/>
        <v>809795.99395597703</v>
      </c>
      <c r="V54" s="357">
        <f t="shared" si="13"/>
        <v>2772980.7984550744</v>
      </c>
      <c r="W54" s="342">
        <f t="shared" si="14"/>
        <v>242431.08315360686</v>
      </c>
      <c r="X54" s="224">
        <f t="shared" si="15"/>
        <v>9.5801746825086909E-2</v>
      </c>
      <c r="Y54" s="482">
        <f t="shared" si="16"/>
        <v>625.67256282831102</v>
      </c>
      <c r="Z54" s="482">
        <f t="shared" si="17"/>
        <v>335.53603294923676</v>
      </c>
      <c r="AA54" s="204"/>
    </row>
    <row r="55" spans="1:27" ht="15">
      <c r="A55" s="43">
        <v>37</v>
      </c>
      <c r="B55" s="67" t="s">
        <v>39</v>
      </c>
      <c r="C55" s="60">
        <f>Vertetie_ienemumi!I42</f>
        <v>1434804.6180367481</v>
      </c>
      <c r="D55" s="134">
        <f>Iedzivotaju_skaits_struktura!C42</f>
        <v>3102</v>
      </c>
      <c r="E55" s="134">
        <f>Iedzivotaju_skaits_struktura!D42</f>
        <v>175</v>
      </c>
      <c r="F55" s="134">
        <f>Iedzivotaju_skaits_struktura!E42</f>
        <v>319</v>
      </c>
      <c r="G55" s="134">
        <f>Iedzivotaju_skaits_struktura!F42</f>
        <v>705</v>
      </c>
      <c r="H55" s="237">
        <v>320.09199999999998</v>
      </c>
      <c r="I55" s="60">
        <f t="shared" si="3"/>
        <v>462.5417853116532</v>
      </c>
      <c r="J55" s="60">
        <f t="shared" si="4"/>
        <v>5559.6798399999998</v>
      </c>
      <c r="K55" s="60">
        <f t="shared" si="5"/>
        <v>258.07324510196042</v>
      </c>
      <c r="L55" s="60">
        <f t="shared" si="20"/>
        <v>473018.476149389</v>
      </c>
      <c r="M55" s="347">
        <f t="shared" si="6"/>
        <v>1907823.0941861372</v>
      </c>
      <c r="N55" s="351"/>
      <c r="O55" s="422">
        <v>1789918.5516632325</v>
      </c>
      <c r="P55" s="135">
        <f t="shared" si="7"/>
        <v>117904.5425229047</v>
      </c>
      <c r="Q55" s="215">
        <f t="shared" si="8"/>
        <v>6.5871456784078353E-2</v>
      </c>
      <c r="R55" s="135">
        <f t="shared" si="9"/>
        <v>0</v>
      </c>
      <c r="S55" s="135">
        <f t="shared" si="10"/>
        <v>0</v>
      </c>
      <c r="T55" s="429">
        <f t="shared" si="11"/>
        <v>0</v>
      </c>
      <c r="U55" s="361">
        <f t="shared" si="21"/>
        <v>473018.476149389</v>
      </c>
      <c r="V55" s="357">
        <f t="shared" si="13"/>
        <v>1907823.0941861372</v>
      </c>
      <c r="W55" s="342">
        <f t="shared" si="14"/>
        <v>117904.5425229047</v>
      </c>
      <c r="X55" s="224">
        <f t="shared" si="15"/>
        <v>6.5871456784078353E-2</v>
      </c>
      <c r="Y55" s="482">
        <f t="shared" si="16"/>
        <v>615.03001102067606</v>
      </c>
      <c r="Z55" s="482">
        <f t="shared" si="17"/>
        <v>343.1534097449283</v>
      </c>
      <c r="AA55" s="204"/>
    </row>
    <row r="56" spans="1:27" ht="15">
      <c r="A56" s="43">
        <v>38</v>
      </c>
      <c r="B56" s="67" t="s">
        <v>40</v>
      </c>
      <c r="C56" s="60">
        <f>Vertetie_ienemumi!I43</f>
        <v>4798724.9230045415</v>
      </c>
      <c r="D56" s="134">
        <f>Iedzivotaju_skaits_struktura!C43</f>
        <v>7642</v>
      </c>
      <c r="E56" s="134">
        <f>Iedzivotaju_skaits_struktura!D43</f>
        <v>413</v>
      </c>
      <c r="F56" s="134">
        <f>Iedzivotaju_skaits_struktura!E43</f>
        <v>732</v>
      </c>
      <c r="G56" s="134">
        <f>Iedzivotaju_skaits_struktura!F43</f>
        <v>1815</v>
      </c>
      <c r="H56" s="237">
        <v>395.76599999999996</v>
      </c>
      <c r="I56" s="60">
        <f t="shared" si="3"/>
        <v>627.94097396029065</v>
      </c>
      <c r="J56" s="60">
        <f t="shared" si="4"/>
        <v>12939.40432</v>
      </c>
      <c r="K56" s="60">
        <f t="shared" si="5"/>
        <v>370.86134758053078</v>
      </c>
      <c r="L56" s="60">
        <f t="shared" si="20"/>
        <v>183126.18845090637</v>
      </c>
      <c r="M56" s="347">
        <f t="shared" si="6"/>
        <v>4981851.111455448</v>
      </c>
      <c r="N56" s="351"/>
      <c r="O56" s="422">
        <v>4656781.7092844807</v>
      </c>
      <c r="P56" s="135">
        <f t="shared" si="7"/>
        <v>325069.40217096731</v>
      </c>
      <c r="Q56" s="215">
        <f t="shared" si="8"/>
        <v>6.9805591600494932E-2</v>
      </c>
      <c r="R56" s="135">
        <f t="shared" si="9"/>
        <v>0</v>
      </c>
      <c r="S56" s="135">
        <f t="shared" si="10"/>
        <v>0</v>
      </c>
      <c r="T56" s="429">
        <f t="shared" si="11"/>
        <v>0</v>
      </c>
      <c r="U56" s="361">
        <f t="shared" si="21"/>
        <v>183126.18845090637</v>
      </c>
      <c r="V56" s="357">
        <f t="shared" si="13"/>
        <v>4981851.111455448</v>
      </c>
      <c r="W56" s="342">
        <f t="shared" si="14"/>
        <v>325069.40217096731</v>
      </c>
      <c r="X56" s="224">
        <f t="shared" si="15"/>
        <v>6.9805591600494932E-2</v>
      </c>
      <c r="Y56" s="482">
        <f t="shared" si="16"/>
        <v>651.90409728545512</v>
      </c>
      <c r="Z56" s="482">
        <f t="shared" si="17"/>
        <v>385.01394563853063</v>
      </c>
      <c r="AA56" s="204"/>
    </row>
    <row r="57" spans="1:27" ht="15">
      <c r="A57" s="43">
        <v>39</v>
      </c>
      <c r="B57" s="67" t="s">
        <v>41</v>
      </c>
      <c r="C57" s="60">
        <f>Vertetie_ienemumi!I44</f>
        <v>1287699.6175447758</v>
      </c>
      <c r="D57" s="134">
        <f>Iedzivotaju_skaits_struktura!C44</f>
        <v>3300</v>
      </c>
      <c r="E57" s="134">
        <f>Iedzivotaju_skaits_struktura!D44</f>
        <v>171</v>
      </c>
      <c r="F57" s="134">
        <f>Iedzivotaju_skaits_struktura!E44</f>
        <v>306</v>
      </c>
      <c r="G57" s="134">
        <f>Iedzivotaju_skaits_struktura!F44</f>
        <v>822</v>
      </c>
      <c r="H57" s="237">
        <v>377.642</v>
      </c>
      <c r="I57" s="60">
        <f t="shared" si="3"/>
        <v>390.21200531659872</v>
      </c>
      <c r="J57" s="60">
        <f t="shared" si="4"/>
        <v>5879.9958399999996</v>
      </c>
      <c r="K57" s="60">
        <f t="shared" si="5"/>
        <v>218.99668853248303</v>
      </c>
      <c r="L57" s="60">
        <f t="shared" si="20"/>
        <v>644763.4376744898</v>
      </c>
      <c r="M57" s="347">
        <f t="shared" si="6"/>
        <v>1932463.0552192656</v>
      </c>
      <c r="N57" s="351"/>
      <c r="O57" s="422">
        <v>1837474.6914472207</v>
      </c>
      <c r="P57" s="135">
        <f t="shared" si="7"/>
        <v>94988.36377204489</v>
      </c>
      <c r="Q57" s="215">
        <f t="shared" si="8"/>
        <v>5.1695059645817887E-2</v>
      </c>
      <c r="R57" s="135">
        <f t="shared" si="9"/>
        <v>0</v>
      </c>
      <c r="S57" s="135">
        <f t="shared" si="10"/>
        <v>0</v>
      </c>
      <c r="T57" s="429">
        <f t="shared" si="11"/>
        <v>0</v>
      </c>
      <c r="U57" s="361">
        <f t="shared" si="21"/>
        <v>644763.4376744898</v>
      </c>
      <c r="V57" s="357">
        <f t="shared" si="13"/>
        <v>1932463.0552192656</v>
      </c>
      <c r="W57" s="342">
        <f t="shared" si="14"/>
        <v>94988.36377204489</v>
      </c>
      <c r="X57" s="224">
        <f t="shared" si="15"/>
        <v>5.1695059645817887E-2</v>
      </c>
      <c r="Y57" s="482">
        <f t="shared" si="16"/>
        <v>585.5948652179593</v>
      </c>
      <c r="Z57" s="482">
        <f t="shared" si="17"/>
        <v>328.65041197363598</v>
      </c>
      <c r="AA57" s="204"/>
    </row>
    <row r="58" spans="1:27" ht="15">
      <c r="A58" s="43">
        <v>40</v>
      </c>
      <c r="B58" s="67" t="s">
        <v>42</v>
      </c>
      <c r="C58" s="60">
        <f>Vertetie_ienemumi!I45</f>
        <v>10189801.936829371</v>
      </c>
      <c r="D58" s="134">
        <f>Iedzivotaju_skaits_struktura!C45</f>
        <v>8031</v>
      </c>
      <c r="E58" s="134">
        <f>Iedzivotaju_skaits_struktura!D45</f>
        <v>712</v>
      </c>
      <c r="F58" s="134">
        <f>Iedzivotaju_skaits_struktura!E45</f>
        <v>1075</v>
      </c>
      <c r="G58" s="134">
        <f>Iedzivotaju_skaits_struktura!F45</f>
        <v>1103</v>
      </c>
      <c r="H58" s="237">
        <v>152.74100000000001</v>
      </c>
      <c r="I58" s="60">
        <f t="shared" si="3"/>
        <v>1268.8086087447855</v>
      </c>
      <c r="J58" s="60">
        <f t="shared" si="4"/>
        <v>14249.96632</v>
      </c>
      <c r="K58" s="206">
        <f t="shared" si="5"/>
        <v>715.0755102156179</v>
      </c>
      <c r="L58" s="60">
        <f t="shared" si="20"/>
        <v>-2882893.9138425998</v>
      </c>
      <c r="M58" s="347">
        <f t="shared" si="6"/>
        <v>7306908.0229867715</v>
      </c>
      <c r="N58" s="351"/>
      <c r="O58" s="422">
        <v>8037324.5544394944</v>
      </c>
      <c r="P58" s="302">
        <f t="shared" si="7"/>
        <v>-730416.53145272285</v>
      </c>
      <c r="Q58" s="303">
        <f t="shared" si="8"/>
        <v>-9.0878068504682941E-2</v>
      </c>
      <c r="R58" s="135">
        <f t="shared" si="9"/>
        <v>0</v>
      </c>
      <c r="S58" s="135">
        <f t="shared" si="10"/>
        <v>730416.53145272285</v>
      </c>
      <c r="T58" s="429">
        <f t="shared" si="11"/>
        <v>733210.82400397223</v>
      </c>
      <c r="U58" s="361">
        <f t="shared" si="21"/>
        <v>-2149683.0898386277</v>
      </c>
      <c r="V58" s="357">
        <f t="shared" si="13"/>
        <v>8040118.8469907437</v>
      </c>
      <c r="W58" s="342">
        <f t="shared" si="14"/>
        <v>2794.2925512492657</v>
      </c>
      <c r="X58" s="224">
        <f t="shared" si="15"/>
        <v>3.4766451601186965E-4</v>
      </c>
      <c r="Y58" s="482">
        <f t="shared" si="16"/>
        <v>1001.1354559819131</v>
      </c>
      <c r="Z58" s="482">
        <f t="shared" si="17"/>
        <v>564.22019999488282</v>
      </c>
      <c r="AA58" s="204"/>
    </row>
    <row r="59" spans="1:27" ht="15">
      <c r="A59" s="43">
        <v>41</v>
      </c>
      <c r="B59" s="67" t="s">
        <v>43</v>
      </c>
      <c r="C59" s="60">
        <f>Vertetie_ienemumi!I46</f>
        <v>4959091.6306212042</v>
      </c>
      <c r="D59" s="134">
        <f>Iedzivotaju_skaits_struktura!C46</f>
        <v>9716</v>
      </c>
      <c r="E59" s="134">
        <f>Iedzivotaju_skaits_struktura!D46</f>
        <v>631</v>
      </c>
      <c r="F59" s="134">
        <f>Iedzivotaju_skaits_struktura!E46</f>
        <v>1098</v>
      </c>
      <c r="G59" s="134">
        <f>Iedzivotaju_skaits_struktura!F46</f>
        <v>2076</v>
      </c>
      <c r="H59" s="237">
        <v>489.85599999999999</v>
      </c>
      <c r="I59" s="60">
        <f t="shared" si="3"/>
        <v>510.40465527184068</v>
      </c>
      <c r="J59" s="60">
        <f t="shared" si="4"/>
        <v>17052.841120000001</v>
      </c>
      <c r="K59" s="60">
        <f t="shared" si="5"/>
        <v>290.80735554411848</v>
      </c>
      <c r="L59" s="60">
        <f t="shared" si="20"/>
        <v>1099824.6301941471</v>
      </c>
      <c r="M59" s="347">
        <f t="shared" si="6"/>
        <v>6058916.2608153513</v>
      </c>
      <c r="N59" s="351"/>
      <c r="O59" s="422">
        <v>5686835.1243422423</v>
      </c>
      <c r="P59" s="135">
        <f t="shared" si="7"/>
        <v>372081.13647310901</v>
      </c>
      <c r="Q59" s="215">
        <f t="shared" si="8"/>
        <v>6.5428507832138827E-2</v>
      </c>
      <c r="R59" s="135">
        <f t="shared" si="9"/>
        <v>0</v>
      </c>
      <c r="S59" s="135">
        <f t="shared" si="10"/>
        <v>0</v>
      </c>
      <c r="T59" s="429">
        <f t="shared" si="11"/>
        <v>0</v>
      </c>
      <c r="U59" s="361">
        <f t="shared" si="21"/>
        <v>1099824.6301941471</v>
      </c>
      <c r="V59" s="357">
        <f t="shared" si="13"/>
        <v>6058916.2608153513</v>
      </c>
      <c r="W59" s="342">
        <f t="shared" si="14"/>
        <v>372081.13647310901</v>
      </c>
      <c r="X59" s="224">
        <f t="shared" si="15"/>
        <v>6.5428507832138827E-2</v>
      </c>
      <c r="Y59" s="482">
        <f t="shared" si="16"/>
        <v>623.60192062735189</v>
      </c>
      <c r="Z59" s="482">
        <f t="shared" si="17"/>
        <v>355.30245184242654</v>
      </c>
      <c r="AA59" s="204"/>
    </row>
    <row r="60" spans="1:27" ht="15">
      <c r="A60" s="43">
        <v>42</v>
      </c>
      <c r="B60" s="67" t="s">
        <v>44</v>
      </c>
      <c r="C60" s="60">
        <f>Vertetie_ienemumi!I47</f>
        <v>10246392.240963832</v>
      </c>
      <c r="D60" s="134">
        <f>Iedzivotaju_skaits_struktura!C47</f>
        <v>23345</v>
      </c>
      <c r="E60" s="134">
        <f>Iedzivotaju_skaits_struktura!D47</f>
        <v>1379</v>
      </c>
      <c r="F60" s="134">
        <f>Iedzivotaju_skaits_struktura!E47</f>
        <v>2436</v>
      </c>
      <c r="G60" s="134">
        <f>Iedzivotaju_skaits_struktura!F47</f>
        <v>4774</v>
      </c>
      <c r="H60" s="237">
        <v>1870.1970000000001</v>
      </c>
      <c r="I60" s="60">
        <f t="shared" si="3"/>
        <v>438.91164022119648</v>
      </c>
      <c r="J60" s="60">
        <f t="shared" si="4"/>
        <v>40888.679440000007</v>
      </c>
      <c r="K60" s="60">
        <f t="shared" si="5"/>
        <v>250.5923982211109</v>
      </c>
      <c r="L60" s="60">
        <f t="shared" ref="L60:L91" si="22">(0.6*($K$16-K60)+$K$9/$J$16*($K$7-K60)/($K$7-$K$5))*J60</f>
        <v>3671171.5268240212</v>
      </c>
      <c r="M60" s="347">
        <f t="shared" si="6"/>
        <v>13917563.767787853</v>
      </c>
      <c r="N60" s="351"/>
      <c r="O60" s="422">
        <v>13203013.86175159</v>
      </c>
      <c r="P60" s="135">
        <f t="shared" si="7"/>
        <v>714549.90603626333</v>
      </c>
      <c r="Q60" s="215">
        <f t="shared" si="8"/>
        <v>5.4120211757580305E-2</v>
      </c>
      <c r="R60" s="135">
        <f t="shared" si="9"/>
        <v>0</v>
      </c>
      <c r="S60" s="135">
        <f t="shared" si="10"/>
        <v>0</v>
      </c>
      <c r="T60" s="429">
        <f t="shared" si="11"/>
        <v>0</v>
      </c>
      <c r="U60" s="361">
        <f t="shared" si="21"/>
        <v>3671171.5268240212</v>
      </c>
      <c r="V60" s="357">
        <f t="shared" si="13"/>
        <v>13917563.767787853</v>
      </c>
      <c r="W60" s="342">
        <f t="shared" si="14"/>
        <v>714549.90603626333</v>
      </c>
      <c r="X60" s="224">
        <f t="shared" si="15"/>
        <v>5.4120211757580305E-2</v>
      </c>
      <c r="Y60" s="482">
        <f t="shared" si="16"/>
        <v>596.16893415240327</v>
      </c>
      <c r="Z60" s="482">
        <f t="shared" si="17"/>
        <v>340.37694438653779</v>
      </c>
      <c r="AA60" s="204"/>
    </row>
    <row r="61" spans="1:27" ht="15">
      <c r="A61" s="43">
        <v>43</v>
      </c>
      <c r="B61" s="67" t="s">
        <v>45</v>
      </c>
      <c r="C61" s="60">
        <f>Vertetie_ienemumi!I48</f>
        <v>5358089.4301684536</v>
      </c>
      <c r="D61" s="134">
        <f>Iedzivotaju_skaits_struktura!C48</f>
        <v>9406</v>
      </c>
      <c r="E61" s="134">
        <f>Iedzivotaju_skaits_struktura!D48</f>
        <v>699</v>
      </c>
      <c r="F61" s="134">
        <f>Iedzivotaju_skaits_struktura!E48</f>
        <v>1106</v>
      </c>
      <c r="G61" s="134">
        <f>Iedzivotaju_skaits_struktura!F48</f>
        <v>1710</v>
      </c>
      <c r="H61" s="237">
        <v>310.98099999999999</v>
      </c>
      <c r="I61" s="60">
        <f t="shared" si="3"/>
        <v>569.64591007531931</v>
      </c>
      <c r="J61" s="60">
        <f t="shared" si="4"/>
        <v>16385.311119999998</v>
      </c>
      <c r="K61" s="60">
        <f t="shared" si="5"/>
        <v>327.00565713569767</v>
      </c>
      <c r="L61" s="60">
        <f t="shared" si="22"/>
        <v>683784.39340913156</v>
      </c>
      <c r="M61" s="347">
        <f t="shared" si="6"/>
        <v>6041873.8235775847</v>
      </c>
      <c r="N61" s="351"/>
      <c r="O61" s="422">
        <v>5494668.9297575345</v>
      </c>
      <c r="P61" s="135">
        <f t="shared" si="7"/>
        <v>547204.89382005017</v>
      </c>
      <c r="Q61" s="215">
        <f t="shared" si="8"/>
        <v>9.9588328398922732E-2</v>
      </c>
      <c r="R61" s="135">
        <f t="shared" si="9"/>
        <v>0</v>
      </c>
      <c r="S61" s="135">
        <f t="shared" si="10"/>
        <v>0</v>
      </c>
      <c r="T61" s="429">
        <f t="shared" si="11"/>
        <v>0</v>
      </c>
      <c r="U61" s="361">
        <f t="shared" si="21"/>
        <v>683784.39340913156</v>
      </c>
      <c r="V61" s="357">
        <f t="shared" si="13"/>
        <v>6041873.8235775847</v>
      </c>
      <c r="W61" s="342">
        <f t="shared" si="14"/>
        <v>547204.89382005017</v>
      </c>
      <c r="X61" s="224">
        <f t="shared" si="15"/>
        <v>9.9588328398922732E-2</v>
      </c>
      <c r="Y61" s="482">
        <f t="shared" si="16"/>
        <v>642.34252855385762</v>
      </c>
      <c r="Z61" s="482">
        <f t="shared" si="17"/>
        <v>368.73720488607881</v>
      </c>
      <c r="AA61" s="204"/>
    </row>
    <row r="62" spans="1:27" ht="15">
      <c r="A62" s="43">
        <v>44</v>
      </c>
      <c r="B62" s="67" t="s">
        <v>46</v>
      </c>
      <c r="C62" s="60">
        <f>Vertetie_ienemumi!I49</f>
        <v>9042192.390320478</v>
      </c>
      <c r="D62" s="134">
        <f>Iedzivotaju_skaits_struktura!C49</f>
        <v>9415</v>
      </c>
      <c r="E62" s="134">
        <f>Iedzivotaju_skaits_struktura!D49</f>
        <v>916</v>
      </c>
      <c r="F62" s="134">
        <f>Iedzivotaju_skaits_struktura!E49</f>
        <v>1188</v>
      </c>
      <c r="G62" s="134">
        <f>Iedzivotaju_skaits_struktura!F49</f>
        <v>1606</v>
      </c>
      <c r="H62" s="237">
        <v>130.714</v>
      </c>
      <c r="I62" s="60">
        <f t="shared" si="3"/>
        <v>960.4028030080168</v>
      </c>
      <c r="J62" s="60">
        <f t="shared" si="4"/>
        <v>16818.44528</v>
      </c>
      <c r="K62" s="60">
        <f t="shared" si="5"/>
        <v>537.63544963773711</v>
      </c>
      <c r="L62" s="60">
        <f t="shared" si="22"/>
        <v>-1525843.8973104167</v>
      </c>
      <c r="M62" s="347">
        <f t="shared" si="6"/>
        <v>7516348.4930100609</v>
      </c>
      <c r="N62" s="351"/>
      <c r="O62" s="422">
        <v>7340529.7645756993</v>
      </c>
      <c r="P62" s="135">
        <f t="shared" si="7"/>
        <v>175818.72843436152</v>
      </c>
      <c r="Q62" s="215">
        <f t="shared" si="8"/>
        <v>2.3951776516571988E-2</v>
      </c>
      <c r="R62" s="135">
        <f t="shared" si="9"/>
        <v>0</v>
      </c>
      <c r="S62" s="135">
        <f t="shared" si="10"/>
        <v>0</v>
      </c>
      <c r="T62" s="429">
        <f t="shared" si="11"/>
        <v>0</v>
      </c>
      <c r="U62" s="361">
        <f t="shared" si="21"/>
        <v>-1525843.8973104167</v>
      </c>
      <c r="V62" s="357">
        <f t="shared" si="13"/>
        <v>7516348.4930100609</v>
      </c>
      <c r="W62" s="342">
        <f t="shared" si="14"/>
        <v>175818.72843436152</v>
      </c>
      <c r="X62" s="224">
        <f t="shared" si="15"/>
        <v>2.3951776516571988E-2</v>
      </c>
      <c r="Y62" s="482">
        <f t="shared" si="16"/>
        <v>798.33759883272023</v>
      </c>
      <c r="Z62" s="482">
        <f t="shared" si="17"/>
        <v>446.91101750934621</v>
      </c>
      <c r="AA62" s="204"/>
    </row>
    <row r="63" spans="1:27" ht="15">
      <c r="A63" s="43">
        <v>45</v>
      </c>
      <c r="B63" s="67" t="s">
        <v>47</v>
      </c>
      <c r="C63" s="60">
        <f>Vertetie_ienemumi!I50</f>
        <v>5155694.354176715</v>
      </c>
      <c r="D63" s="134">
        <f>Iedzivotaju_skaits_struktura!C50</f>
        <v>8240</v>
      </c>
      <c r="E63" s="134">
        <f>Iedzivotaju_skaits_struktura!D50</f>
        <v>595</v>
      </c>
      <c r="F63" s="134">
        <f>Iedzivotaju_skaits_struktura!E50</f>
        <v>856</v>
      </c>
      <c r="G63" s="134">
        <f>Iedzivotaju_skaits_struktura!F50</f>
        <v>1565</v>
      </c>
      <c r="H63" s="237">
        <v>111.931</v>
      </c>
      <c r="I63" s="60">
        <f t="shared" si="3"/>
        <v>625.69106240008682</v>
      </c>
      <c r="J63" s="60">
        <f t="shared" si="4"/>
        <v>13751.09512</v>
      </c>
      <c r="K63" s="60">
        <f t="shared" si="5"/>
        <v>374.92972808239256</v>
      </c>
      <c r="L63" s="60">
        <f t="shared" si="22"/>
        <v>159432.52439432393</v>
      </c>
      <c r="M63" s="347">
        <f t="shared" si="6"/>
        <v>5315126.8785710391</v>
      </c>
      <c r="N63" s="351"/>
      <c r="O63" s="422">
        <v>4835183.9783524796</v>
      </c>
      <c r="P63" s="135">
        <f t="shared" si="7"/>
        <v>479942.90021855943</v>
      </c>
      <c r="Q63" s="215">
        <f t="shared" si="8"/>
        <v>9.9260525011520384E-2</v>
      </c>
      <c r="R63" s="135">
        <f t="shared" si="9"/>
        <v>0</v>
      </c>
      <c r="S63" s="135">
        <f t="shared" si="10"/>
        <v>0</v>
      </c>
      <c r="T63" s="429">
        <f t="shared" si="11"/>
        <v>0</v>
      </c>
      <c r="U63" s="361">
        <f t="shared" si="21"/>
        <v>159432.52439432393</v>
      </c>
      <c r="V63" s="357">
        <f t="shared" si="13"/>
        <v>5315126.8785710391</v>
      </c>
      <c r="W63" s="342">
        <f t="shared" si="14"/>
        <v>479942.90021855943</v>
      </c>
      <c r="X63" s="224">
        <f t="shared" si="15"/>
        <v>9.9260525011520384E-2</v>
      </c>
      <c r="Y63" s="482">
        <f t="shared" si="16"/>
        <v>645.03966972949502</v>
      </c>
      <c r="Z63" s="482">
        <f t="shared" si="17"/>
        <v>386.523897346951</v>
      </c>
      <c r="AA63" s="204"/>
    </row>
    <row r="64" spans="1:27" ht="15">
      <c r="A64" s="43">
        <v>46</v>
      </c>
      <c r="B64" s="67" t="s">
        <v>48</v>
      </c>
      <c r="C64" s="60">
        <f>Vertetie_ienemumi!I51</f>
        <v>2913069.0548699545</v>
      </c>
      <c r="D64" s="134">
        <f>Iedzivotaju_skaits_struktura!C51</f>
        <v>8271</v>
      </c>
      <c r="E64" s="134">
        <f>Iedzivotaju_skaits_struktura!D51</f>
        <v>409</v>
      </c>
      <c r="F64" s="134">
        <f>Iedzivotaju_skaits_struktura!E51</f>
        <v>799</v>
      </c>
      <c r="G64" s="134">
        <f>Iedzivotaju_skaits_struktura!F51</f>
        <v>1932</v>
      </c>
      <c r="H64" s="237">
        <v>646.28</v>
      </c>
      <c r="I64" s="60">
        <f t="shared" si="3"/>
        <v>352.20276325353097</v>
      </c>
      <c r="J64" s="60">
        <f t="shared" si="4"/>
        <v>14244.8256</v>
      </c>
      <c r="K64" s="60">
        <f t="shared" si="5"/>
        <v>204.50015582289436</v>
      </c>
      <c r="L64" s="60">
        <f t="shared" si="22"/>
        <v>1691857.4634364378</v>
      </c>
      <c r="M64" s="347">
        <f t="shared" si="6"/>
        <v>4604926.5183063922</v>
      </c>
      <c r="N64" s="351"/>
      <c r="O64" s="422">
        <v>4576647.0989617519</v>
      </c>
      <c r="P64" s="135">
        <f t="shared" si="7"/>
        <v>28279.419344640337</v>
      </c>
      <c r="Q64" s="215">
        <f t="shared" si="8"/>
        <v>6.1790692472347697E-3</v>
      </c>
      <c r="R64" s="135">
        <f t="shared" si="9"/>
        <v>0</v>
      </c>
      <c r="S64" s="135">
        <f t="shared" si="10"/>
        <v>0</v>
      </c>
      <c r="T64" s="429">
        <f t="shared" si="11"/>
        <v>0</v>
      </c>
      <c r="U64" s="361">
        <f t="shared" si="21"/>
        <v>1691857.4634364378</v>
      </c>
      <c r="V64" s="357">
        <f t="shared" si="13"/>
        <v>4604926.5183063922</v>
      </c>
      <c r="W64" s="342">
        <f t="shared" si="14"/>
        <v>28279.419344640337</v>
      </c>
      <c r="X64" s="224">
        <f t="shared" si="15"/>
        <v>6.1790692472347697E-3</v>
      </c>
      <c r="Y64" s="482">
        <f t="shared" si="16"/>
        <v>556.75571494455232</v>
      </c>
      <c r="Z64" s="482">
        <f t="shared" si="17"/>
        <v>323.2701226125501</v>
      </c>
      <c r="AA64" s="204"/>
    </row>
    <row r="65" spans="1:27" ht="15">
      <c r="A65" s="43">
        <v>47</v>
      </c>
      <c r="B65" s="67" t="s">
        <v>49</v>
      </c>
      <c r="C65" s="60">
        <f>Vertetie_ienemumi!I52</f>
        <v>2693630.0390076893</v>
      </c>
      <c r="D65" s="134">
        <f>Iedzivotaju_skaits_struktura!C52</f>
        <v>6130</v>
      </c>
      <c r="E65" s="134">
        <f>Iedzivotaju_skaits_struktura!D52</f>
        <v>348</v>
      </c>
      <c r="F65" s="134">
        <f>Iedzivotaju_skaits_struktura!E52</f>
        <v>626</v>
      </c>
      <c r="G65" s="134">
        <f>Iedzivotaju_skaits_struktura!F52</f>
        <v>1282</v>
      </c>
      <c r="H65" s="237">
        <v>683.69299999999998</v>
      </c>
      <c r="I65" s="60">
        <f t="shared" si="3"/>
        <v>439.41762463420707</v>
      </c>
      <c r="J65" s="60">
        <f t="shared" si="4"/>
        <v>10972.97336</v>
      </c>
      <c r="K65" s="60">
        <f t="shared" si="5"/>
        <v>245.47859095574159</v>
      </c>
      <c r="L65" s="60">
        <f t="shared" si="22"/>
        <v>1020490.8974134071</v>
      </c>
      <c r="M65" s="347">
        <f t="shared" si="6"/>
        <v>3714120.9364210963</v>
      </c>
      <c r="N65" s="351"/>
      <c r="O65" s="422">
        <v>3442076.4304642738</v>
      </c>
      <c r="P65" s="135">
        <f t="shared" si="7"/>
        <v>272044.50595682254</v>
      </c>
      <c r="Q65" s="215">
        <f t="shared" si="8"/>
        <v>7.9034998627304898E-2</v>
      </c>
      <c r="R65" s="135">
        <f t="shared" si="9"/>
        <v>0</v>
      </c>
      <c r="S65" s="135">
        <f t="shared" si="10"/>
        <v>0</v>
      </c>
      <c r="T65" s="429">
        <f t="shared" si="11"/>
        <v>0</v>
      </c>
      <c r="U65" s="361">
        <f t="shared" si="21"/>
        <v>1020490.8974134071</v>
      </c>
      <c r="V65" s="357">
        <f t="shared" si="13"/>
        <v>3714120.9364210963</v>
      </c>
      <c r="W65" s="342">
        <f t="shared" si="14"/>
        <v>272044.50595682254</v>
      </c>
      <c r="X65" s="224">
        <f t="shared" si="15"/>
        <v>7.9034998627304898E-2</v>
      </c>
      <c r="Y65" s="482">
        <f t="shared" si="16"/>
        <v>605.89248554993412</v>
      </c>
      <c r="Z65" s="482">
        <f t="shared" si="17"/>
        <v>338.47898965655526</v>
      </c>
      <c r="AA65" s="204"/>
    </row>
    <row r="66" spans="1:27" ht="15">
      <c r="A66" s="43">
        <v>48</v>
      </c>
      <c r="B66" s="67" t="s">
        <v>50</v>
      </c>
      <c r="C66" s="60">
        <f>Vertetie_ienemumi!I53</f>
        <v>1009485.2197009384</v>
      </c>
      <c r="D66" s="134">
        <f>Iedzivotaju_skaits_struktura!C53</f>
        <v>2505</v>
      </c>
      <c r="E66" s="134">
        <f>Iedzivotaju_skaits_struktura!D53</f>
        <v>142</v>
      </c>
      <c r="F66" s="134">
        <f>Iedzivotaju_skaits_struktura!E53</f>
        <v>266</v>
      </c>
      <c r="G66" s="134">
        <f>Iedzivotaju_skaits_struktura!F53</f>
        <v>560</v>
      </c>
      <c r="H66" s="237">
        <v>249.79499999999999</v>
      </c>
      <c r="I66" s="60">
        <f t="shared" si="3"/>
        <v>402.98811165706127</v>
      </c>
      <c r="J66" s="60">
        <f t="shared" si="4"/>
        <v>4498.5283999999992</v>
      </c>
      <c r="K66" s="60">
        <f t="shared" si="5"/>
        <v>224.40343373200415</v>
      </c>
      <c r="L66" s="60">
        <f t="shared" si="22"/>
        <v>477985.08412784431</v>
      </c>
      <c r="M66" s="347">
        <f t="shared" si="6"/>
        <v>1487470.3038287829</v>
      </c>
      <c r="N66" s="351"/>
      <c r="O66" s="422">
        <v>1443291.1069367973</v>
      </c>
      <c r="P66" s="135">
        <f t="shared" si="7"/>
        <v>44179.196891985601</v>
      </c>
      <c r="Q66" s="215">
        <f t="shared" si="8"/>
        <v>3.0610038875490853E-2</v>
      </c>
      <c r="R66" s="135">
        <f t="shared" si="9"/>
        <v>0</v>
      </c>
      <c r="S66" s="135">
        <f t="shared" si="10"/>
        <v>0</v>
      </c>
      <c r="T66" s="429">
        <f t="shared" si="11"/>
        <v>0</v>
      </c>
      <c r="U66" s="361">
        <f t="shared" si="21"/>
        <v>477985.08412784431</v>
      </c>
      <c r="V66" s="357">
        <f t="shared" si="13"/>
        <v>1487470.3038287829</v>
      </c>
      <c r="W66" s="342">
        <f t="shared" si="14"/>
        <v>44179.196891985601</v>
      </c>
      <c r="X66" s="224">
        <f t="shared" si="15"/>
        <v>3.0610038875490853E-2</v>
      </c>
      <c r="Y66" s="482">
        <f t="shared" si="16"/>
        <v>593.80052049053211</v>
      </c>
      <c r="Z66" s="482">
        <f t="shared" si="17"/>
        <v>330.65708862231105</v>
      </c>
      <c r="AA66" s="204"/>
    </row>
    <row r="67" spans="1:27" ht="15">
      <c r="A67" s="43">
        <v>49</v>
      </c>
      <c r="B67" s="67" t="s">
        <v>51</v>
      </c>
      <c r="C67" s="60">
        <f>Vertetie_ienemumi!I54</f>
        <v>1303282.6027904581</v>
      </c>
      <c r="D67" s="134">
        <f>Iedzivotaju_skaits_struktura!C54</f>
        <v>2615</v>
      </c>
      <c r="E67" s="134">
        <f>Iedzivotaju_skaits_struktura!D54</f>
        <v>175</v>
      </c>
      <c r="F67" s="134">
        <f>Iedzivotaju_skaits_struktura!E54</f>
        <v>276</v>
      </c>
      <c r="G67" s="134">
        <f>Iedzivotaju_skaits_struktura!F54</f>
        <v>527</v>
      </c>
      <c r="H67" s="237">
        <v>209.19499999999999</v>
      </c>
      <c r="I67" s="60">
        <f t="shared" si="3"/>
        <v>498.38722860055759</v>
      </c>
      <c r="J67" s="60">
        <f t="shared" si="4"/>
        <v>4632.2163999999993</v>
      </c>
      <c r="K67" s="60">
        <f t="shared" si="5"/>
        <v>281.35183900097115</v>
      </c>
      <c r="L67" s="60">
        <f t="shared" si="22"/>
        <v>326299.17041577445</v>
      </c>
      <c r="M67" s="347">
        <f t="shared" si="6"/>
        <v>1629581.7732062326</v>
      </c>
      <c r="N67" s="351"/>
      <c r="O67" s="422">
        <v>1511232.9641242272</v>
      </c>
      <c r="P67" s="135">
        <f t="shared" si="7"/>
        <v>118348.80908200541</v>
      </c>
      <c r="Q67" s="215">
        <f t="shared" si="8"/>
        <v>7.8312749848326479E-2</v>
      </c>
      <c r="R67" s="135">
        <f t="shared" si="9"/>
        <v>0</v>
      </c>
      <c r="S67" s="135">
        <f t="shared" si="10"/>
        <v>0</v>
      </c>
      <c r="T67" s="429">
        <f t="shared" si="11"/>
        <v>0</v>
      </c>
      <c r="U67" s="361">
        <f t="shared" si="21"/>
        <v>326299.17041577445</v>
      </c>
      <c r="V67" s="357">
        <f t="shared" si="13"/>
        <v>1629581.7732062326</v>
      </c>
      <c r="W67" s="342">
        <f t="shared" si="14"/>
        <v>118348.80908200541</v>
      </c>
      <c r="X67" s="224">
        <f t="shared" si="15"/>
        <v>7.8312749848326479E-2</v>
      </c>
      <c r="Y67" s="482">
        <f t="shared" si="16"/>
        <v>623.16702608268929</v>
      </c>
      <c r="Z67" s="482">
        <f t="shared" si="17"/>
        <v>351.79310129082762</v>
      </c>
      <c r="AA67" s="204"/>
    </row>
    <row r="68" spans="1:27" ht="15">
      <c r="A68" s="43">
        <v>50</v>
      </c>
      <c r="B68" s="67" t="s">
        <v>52</v>
      </c>
      <c r="C68" s="60">
        <f>Vertetie_ienemumi!I55</f>
        <v>1932337.2594080248</v>
      </c>
      <c r="D68" s="134">
        <f>Iedzivotaju_skaits_struktura!C55</f>
        <v>5182</v>
      </c>
      <c r="E68" s="134">
        <f>Iedzivotaju_skaits_struktura!D55</f>
        <v>267</v>
      </c>
      <c r="F68" s="134">
        <f>Iedzivotaju_skaits_struktura!E55</f>
        <v>477</v>
      </c>
      <c r="G68" s="134">
        <f>Iedzivotaju_skaits_struktura!F55</f>
        <v>1157</v>
      </c>
      <c r="H68" s="237">
        <v>904.17</v>
      </c>
      <c r="I68" s="60">
        <f t="shared" si="3"/>
        <v>372.89410640834132</v>
      </c>
      <c r="J68" s="60">
        <f t="shared" si="4"/>
        <v>9592.3184000000001</v>
      </c>
      <c r="K68" s="60">
        <f t="shared" si="5"/>
        <v>201.44632182017904</v>
      </c>
      <c r="L68" s="60">
        <f t="shared" si="22"/>
        <v>1157700.6593069714</v>
      </c>
      <c r="M68" s="347">
        <f t="shared" si="6"/>
        <v>3090037.9187149964</v>
      </c>
      <c r="N68" s="351"/>
      <c r="O68" s="422">
        <v>2847594.8447572524</v>
      </c>
      <c r="P68" s="135">
        <f t="shared" si="7"/>
        <v>242443.07395774405</v>
      </c>
      <c r="Q68" s="215">
        <f t="shared" si="8"/>
        <v>8.5139595755382658E-2</v>
      </c>
      <c r="R68" s="135">
        <f t="shared" si="9"/>
        <v>0</v>
      </c>
      <c r="S68" s="135">
        <f t="shared" si="10"/>
        <v>0</v>
      </c>
      <c r="T68" s="429">
        <f t="shared" si="11"/>
        <v>0</v>
      </c>
      <c r="U68" s="361">
        <f t="shared" si="21"/>
        <v>1157700.6593069714</v>
      </c>
      <c r="V68" s="357">
        <f t="shared" si="13"/>
        <v>3090037.9187149964</v>
      </c>
      <c r="W68" s="342">
        <f t="shared" si="14"/>
        <v>242443.07395774405</v>
      </c>
      <c r="X68" s="224">
        <f t="shared" si="15"/>
        <v>8.5139595755382658E-2</v>
      </c>
      <c r="Y68" s="482">
        <f t="shared" si="16"/>
        <v>596.30218423678048</v>
      </c>
      <c r="Z68" s="482">
        <f t="shared" si="17"/>
        <v>322.13671292593835</v>
      </c>
      <c r="AA68" s="204"/>
    </row>
    <row r="69" spans="1:27" ht="15">
      <c r="A69" s="43">
        <v>51</v>
      </c>
      <c r="B69" s="67" t="s">
        <v>53</v>
      </c>
      <c r="C69" s="60">
        <f>Vertetie_ienemumi!I56</f>
        <v>12864680.778615877</v>
      </c>
      <c r="D69" s="134">
        <f>Iedzivotaju_skaits_struktura!C56</f>
        <v>25213</v>
      </c>
      <c r="E69" s="134">
        <f>Iedzivotaju_skaits_struktura!D56</f>
        <v>1454</v>
      </c>
      <c r="F69" s="134">
        <f>Iedzivotaju_skaits_struktura!E56</f>
        <v>2627</v>
      </c>
      <c r="G69" s="134">
        <f>Iedzivotaju_skaits_struktura!F56</f>
        <v>4980</v>
      </c>
      <c r="H69" s="237">
        <v>1314.402</v>
      </c>
      <c r="I69" s="60">
        <f t="shared" si="3"/>
        <v>510.23998645999592</v>
      </c>
      <c r="J69" s="60">
        <f t="shared" si="4"/>
        <v>42862.471039999997</v>
      </c>
      <c r="K69" s="60">
        <f t="shared" si="5"/>
        <v>300.13857032671626</v>
      </c>
      <c r="L69" s="60">
        <f t="shared" si="22"/>
        <v>2512902.3037140612</v>
      </c>
      <c r="M69" s="347">
        <f t="shared" si="6"/>
        <v>15377583.082329938</v>
      </c>
      <c r="N69" s="351"/>
      <c r="O69" s="422">
        <v>14253128.952140678</v>
      </c>
      <c r="P69" s="135">
        <f t="shared" si="7"/>
        <v>1124454.1301892605</v>
      </c>
      <c r="Q69" s="215">
        <f t="shared" si="8"/>
        <v>7.8891739067608713E-2</v>
      </c>
      <c r="R69" s="135">
        <f t="shared" si="9"/>
        <v>0</v>
      </c>
      <c r="S69" s="135">
        <f t="shared" si="10"/>
        <v>0</v>
      </c>
      <c r="T69" s="429">
        <f t="shared" si="11"/>
        <v>0</v>
      </c>
      <c r="U69" s="361">
        <f t="shared" si="21"/>
        <v>2512902.3037140612</v>
      </c>
      <c r="V69" s="357">
        <f t="shared" si="13"/>
        <v>15377583.082329938</v>
      </c>
      <c r="W69" s="342">
        <f t="shared" si="14"/>
        <v>1124454.1301892605</v>
      </c>
      <c r="X69" s="224">
        <f t="shared" si="15"/>
        <v>7.8891739067608713E-2</v>
      </c>
      <c r="Y69" s="482">
        <f t="shared" si="16"/>
        <v>609.90691636576128</v>
      </c>
      <c r="Z69" s="482">
        <f t="shared" si="17"/>
        <v>358.76566864237276</v>
      </c>
      <c r="AA69" s="204"/>
    </row>
    <row r="70" spans="1:27" ht="15">
      <c r="A70" s="43">
        <v>52</v>
      </c>
      <c r="B70" s="67" t="s">
        <v>54</v>
      </c>
      <c r="C70" s="60">
        <f>Vertetie_ienemumi!I57</f>
        <v>3813634.7249387847</v>
      </c>
      <c r="D70" s="134">
        <f>Iedzivotaju_skaits_struktura!C57</f>
        <v>9219</v>
      </c>
      <c r="E70" s="134">
        <f>Iedzivotaju_skaits_struktura!D57</f>
        <v>561</v>
      </c>
      <c r="F70" s="134">
        <f>Iedzivotaju_skaits_struktura!E57</f>
        <v>1102</v>
      </c>
      <c r="G70" s="134">
        <f>Iedzivotaju_skaits_struktura!F57</f>
        <v>1848</v>
      </c>
      <c r="H70" s="237">
        <v>647.55899999999997</v>
      </c>
      <c r="I70" s="60">
        <f t="shared" si="3"/>
        <v>413.67119263898303</v>
      </c>
      <c r="J70" s="60">
        <f t="shared" si="4"/>
        <v>16476.069680000001</v>
      </c>
      <c r="K70" s="60">
        <f t="shared" si="5"/>
        <v>231.46507625954544</v>
      </c>
      <c r="L70" s="60">
        <f t="shared" si="22"/>
        <v>1677476.3174322476</v>
      </c>
      <c r="M70" s="347">
        <f t="shared" si="6"/>
        <v>5491111.0423710328</v>
      </c>
      <c r="N70" s="351"/>
      <c r="O70" s="422">
        <v>5501003.6675476199</v>
      </c>
      <c r="P70" s="135">
        <f t="shared" si="7"/>
        <v>-9892.6251765871421</v>
      </c>
      <c r="Q70" s="215">
        <f t="shared" si="8"/>
        <v>-1.798330954576044E-3</v>
      </c>
      <c r="R70" s="135">
        <f t="shared" si="9"/>
        <v>0</v>
      </c>
      <c r="S70" s="135">
        <f t="shared" si="10"/>
        <v>9892.6251765871421</v>
      </c>
      <c r="T70" s="429">
        <f t="shared" si="11"/>
        <v>9930.4705533727174</v>
      </c>
      <c r="U70" s="361">
        <f t="shared" si="21"/>
        <v>1687406.7879856203</v>
      </c>
      <c r="V70" s="357">
        <f t="shared" si="13"/>
        <v>5501041.5129244057</v>
      </c>
      <c r="W70" s="342">
        <f t="shared" si="14"/>
        <v>37.845376785844564</v>
      </c>
      <c r="X70" s="224">
        <f t="shared" si="15"/>
        <v>6.8797221512983953E-6</v>
      </c>
      <c r="Y70" s="482">
        <f t="shared" si="16"/>
        <v>596.70696528087706</v>
      </c>
      <c r="Z70" s="482">
        <f t="shared" si="17"/>
        <v>333.88068998045202</v>
      </c>
      <c r="AA70" s="204"/>
    </row>
    <row r="71" spans="1:27" ht="15">
      <c r="A71" s="43">
        <v>53</v>
      </c>
      <c r="B71" s="67" t="s">
        <v>55</v>
      </c>
      <c r="C71" s="60">
        <f>Vertetie_ienemumi!I58</f>
        <v>1981350.6648547901</v>
      </c>
      <c r="D71" s="134">
        <f>Iedzivotaju_skaits_struktura!C58</f>
        <v>6333</v>
      </c>
      <c r="E71" s="134">
        <f>Iedzivotaju_skaits_struktura!D58</f>
        <v>321</v>
      </c>
      <c r="F71" s="134">
        <f>Iedzivotaju_skaits_struktura!E58</f>
        <v>638</v>
      </c>
      <c r="G71" s="134">
        <f>Iedzivotaju_skaits_struktura!F58</f>
        <v>1463</v>
      </c>
      <c r="H71" s="237">
        <v>626.74900000000002</v>
      </c>
      <c r="I71" s="60">
        <f t="shared" si="3"/>
        <v>312.8613082038197</v>
      </c>
      <c r="J71" s="60">
        <f t="shared" si="4"/>
        <v>11199.298479999999</v>
      </c>
      <c r="K71" s="60">
        <f t="shared" si="5"/>
        <v>176.91739070917146</v>
      </c>
      <c r="L71" s="60">
        <f t="shared" si="22"/>
        <v>1524398.9693619614</v>
      </c>
      <c r="M71" s="347">
        <f t="shared" si="6"/>
        <v>3505749.6342167514</v>
      </c>
      <c r="N71" s="351"/>
      <c r="O71" s="422">
        <v>3545287.1535857618</v>
      </c>
      <c r="P71" s="302">
        <f t="shared" si="7"/>
        <v>-39537.519369010348</v>
      </c>
      <c r="Q71" s="303">
        <f t="shared" si="8"/>
        <v>-1.1152134553902515E-2</v>
      </c>
      <c r="R71" s="135">
        <f t="shared" si="9"/>
        <v>0</v>
      </c>
      <c r="S71" s="135">
        <f t="shared" si="10"/>
        <v>39537.519369010348</v>
      </c>
      <c r="T71" s="429">
        <f t="shared" si="11"/>
        <v>39688.774702248738</v>
      </c>
      <c r="U71" s="361">
        <f t="shared" si="21"/>
        <v>1564087.74406421</v>
      </c>
      <c r="V71" s="357">
        <f t="shared" si="13"/>
        <v>3545438.4089190001</v>
      </c>
      <c r="W71" s="342">
        <f t="shared" si="14"/>
        <v>151.25533323828131</v>
      </c>
      <c r="X71" s="224">
        <f t="shared" si="15"/>
        <v>4.2663774945550514E-5</v>
      </c>
      <c r="Y71" s="482">
        <f t="shared" si="16"/>
        <v>559.8355295940313</v>
      </c>
      <c r="Z71" s="482">
        <f t="shared" si="17"/>
        <v>316.57682981220091</v>
      </c>
      <c r="AA71" s="204"/>
    </row>
    <row r="72" spans="1:27" ht="15">
      <c r="A72" s="43">
        <v>54</v>
      </c>
      <c r="B72" s="67" t="s">
        <v>56</v>
      </c>
      <c r="C72" s="60">
        <f>Vertetie_ienemumi!I59</f>
        <v>3201438.3521731063</v>
      </c>
      <c r="D72" s="134">
        <f>Iedzivotaju_skaits_struktura!C59</f>
        <v>6647</v>
      </c>
      <c r="E72" s="134">
        <f>Iedzivotaju_skaits_struktura!D59</f>
        <v>425</v>
      </c>
      <c r="F72" s="134">
        <f>Iedzivotaju_skaits_struktura!E59</f>
        <v>688</v>
      </c>
      <c r="G72" s="134">
        <f>Iedzivotaju_skaits_struktura!F59</f>
        <v>1327</v>
      </c>
      <c r="H72" s="237">
        <v>497.00599999999997</v>
      </c>
      <c r="I72" s="60">
        <f t="shared" si="3"/>
        <v>481.63658073914644</v>
      </c>
      <c r="J72" s="60">
        <f t="shared" si="4"/>
        <v>11621.809119999998</v>
      </c>
      <c r="K72" s="60">
        <f t="shared" si="5"/>
        <v>275.46815810833994</v>
      </c>
      <c r="L72" s="60">
        <f t="shared" si="22"/>
        <v>861655.51469317276</v>
      </c>
      <c r="M72" s="347">
        <f t="shared" si="6"/>
        <v>4063093.8668662789</v>
      </c>
      <c r="N72" s="351"/>
      <c r="O72" s="422">
        <v>3775726.4812931903</v>
      </c>
      <c r="P72" s="135">
        <f t="shared" si="7"/>
        <v>287367.38557308866</v>
      </c>
      <c r="Q72" s="215">
        <f t="shared" si="8"/>
        <v>7.6109163891200371E-2</v>
      </c>
      <c r="R72" s="135">
        <f t="shared" si="9"/>
        <v>0</v>
      </c>
      <c r="S72" s="135">
        <f t="shared" si="10"/>
        <v>0</v>
      </c>
      <c r="T72" s="429">
        <f t="shared" si="11"/>
        <v>0</v>
      </c>
      <c r="U72" s="361">
        <f t="shared" si="21"/>
        <v>861655.51469317276</v>
      </c>
      <c r="V72" s="357">
        <f t="shared" si="13"/>
        <v>4063093.8668662789</v>
      </c>
      <c r="W72" s="342">
        <f t="shared" si="14"/>
        <v>287367.38557308866</v>
      </c>
      <c r="X72" s="224">
        <f t="shared" si="15"/>
        <v>7.6109163891200371E-2</v>
      </c>
      <c r="Y72" s="482">
        <f t="shared" si="16"/>
        <v>611.26731861987048</v>
      </c>
      <c r="Z72" s="482">
        <f t="shared" si="17"/>
        <v>349.60941320866226</v>
      </c>
      <c r="AA72" s="204"/>
    </row>
    <row r="73" spans="1:27" ht="15">
      <c r="A73" s="43">
        <v>55</v>
      </c>
      <c r="B73" s="67" t="s">
        <v>57</v>
      </c>
      <c r="C73" s="60">
        <f>Vertetie_ienemumi!I60</f>
        <v>2827297.50901761</v>
      </c>
      <c r="D73" s="134">
        <f>Iedzivotaju_skaits_struktura!C60</f>
        <v>5753</v>
      </c>
      <c r="E73" s="134">
        <f>Iedzivotaju_skaits_struktura!D60</f>
        <v>352</v>
      </c>
      <c r="F73" s="134">
        <f>Iedzivotaju_skaits_struktura!E60</f>
        <v>658</v>
      </c>
      <c r="G73" s="134">
        <f>Iedzivotaju_skaits_struktura!F60</f>
        <v>1129</v>
      </c>
      <c r="H73" s="237">
        <v>360.33600000000001</v>
      </c>
      <c r="I73" s="60">
        <f t="shared" si="3"/>
        <v>491.44750721668868</v>
      </c>
      <c r="J73" s="60">
        <f t="shared" si="4"/>
        <v>10104.93072</v>
      </c>
      <c r="K73" s="60">
        <f t="shared" si="5"/>
        <v>279.79385384817459</v>
      </c>
      <c r="L73" s="60">
        <f t="shared" si="22"/>
        <v>721704.37686413666</v>
      </c>
      <c r="M73" s="347">
        <f t="shared" si="6"/>
        <v>3549001.8858817467</v>
      </c>
      <c r="N73" s="351"/>
      <c r="O73" s="422">
        <v>3334904.9399564001</v>
      </c>
      <c r="P73" s="135">
        <f t="shared" si="7"/>
        <v>214096.94592534658</v>
      </c>
      <c r="Q73" s="215">
        <f t="shared" si="8"/>
        <v>6.4198815192659131E-2</v>
      </c>
      <c r="R73" s="135">
        <f t="shared" si="9"/>
        <v>0</v>
      </c>
      <c r="S73" s="135">
        <f t="shared" si="10"/>
        <v>0</v>
      </c>
      <c r="T73" s="429">
        <f t="shared" si="11"/>
        <v>0</v>
      </c>
      <c r="U73" s="361">
        <f t="shared" si="21"/>
        <v>721704.37686413666</v>
      </c>
      <c r="V73" s="357">
        <f t="shared" si="13"/>
        <v>3549001.8858817467</v>
      </c>
      <c r="W73" s="342">
        <f t="shared" si="14"/>
        <v>214096.94592534658</v>
      </c>
      <c r="X73" s="224">
        <f t="shared" si="15"/>
        <v>6.4198815192659131E-2</v>
      </c>
      <c r="Y73" s="482">
        <f t="shared" si="16"/>
        <v>616.89586057391739</v>
      </c>
      <c r="Z73" s="482">
        <f t="shared" si="17"/>
        <v>351.21486571475936</v>
      </c>
      <c r="AA73" s="204"/>
    </row>
    <row r="74" spans="1:27" ht="15">
      <c r="A74" s="43">
        <v>56</v>
      </c>
      <c r="B74" s="67" t="s">
        <v>58</v>
      </c>
      <c r="C74" s="60">
        <f>Vertetie_ienemumi!I61</f>
        <v>5610906.2695837859</v>
      </c>
      <c r="D74" s="134">
        <f>Iedzivotaju_skaits_struktura!C61</f>
        <v>17875</v>
      </c>
      <c r="E74" s="134">
        <f>Iedzivotaju_skaits_struktura!D61</f>
        <v>835</v>
      </c>
      <c r="F74" s="134">
        <f>Iedzivotaju_skaits_struktura!E61</f>
        <v>1710</v>
      </c>
      <c r="G74" s="134">
        <f>Iedzivotaju_skaits_struktura!F61</f>
        <v>4188</v>
      </c>
      <c r="H74" s="237">
        <v>1077.308</v>
      </c>
      <c r="I74" s="60">
        <f t="shared" si="3"/>
        <v>313.89685424244954</v>
      </c>
      <c r="J74" s="60">
        <f t="shared" si="4"/>
        <v>30140.12816</v>
      </c>
      <c r="K74" s="60">
        <f t="shared" si="5"/>
        <v>186.16066394270388</v>
      </c>
      <c r="L74" s="60">
        <f t="shared" si="22"/>
        <v>3927345.53873839</v>
      </c>
      <c r="M74" s="347">
        <f t="shared" si="6"/>
        <v>9538251.8083221763</v>
      </c>
      <c r="N74" s="351"/>
      <c r="O74" s="422">
        <v>9970794.7893637698</v>
      </c>
      <c r="P74" s="302">
        <f t="shared" si="7"/>
        <v>-432542.98104159348</v>
      </c>
      <c r="Q74" s="303">
        <f t="shared" si="8"/>
        <v>-4.3380993208585905E-2</v>
      </c>
      <c r="R74" s="135">
        <f t="shared" si="9"/>
        <v>0</v>
      </c>
      <c r="S74" s="135">
        <f t="shared" si="10"/>
        <v>432542.98104159348</v>
      </c>
      <c r="T74" s="429">
        <f t="shared" si="11"/>
        <v>434197.72402449924</v>
      </c>
      <c r="U74" s="361">
        <f t="shared" si="21"/>
        <v>4361543.2627628893</v>
      </c>
      <c r="V74" s="357">
        <f t="shared" si="13"/>
        <v>9972449.5323466752</v>
      </c>
      <c r="W74" s="342">
        <f t="shared" si="14"/>
        <v>1654.7429829053581</v>
      </c>
      <c r="X74" s="224">
        <f t="shared" si="15"/>
        <v>1.6595898500182393E-4</v>
      </c>
      <c r="Y74" s="482">
        <f t="shared" si="16"/>
        <v>557.89927453687699</v>
      </c>
      <c r="Z74" s="482">
        <f t="shared" si="17"/>
        <v>330.8695132086882</v>
      </c>
      <c r="AA74" s="204"/>
    </row>
    <row r="75" spans="1:27" ht="15">
      <c r="A75" s="43">
        <v>57</v>
      </c>
      <c r="B75" s="67" t="s">
        <v>59</v>
      </c>
      <c r="C75" s="60">
        <f>Vertetie_ienemumi!I62</f>
        <v>3138501.9590764642</v>
      </c>
      <c r="D75" s="134">
        <f>Iedzivotaju_skaits_struktura!C62</f>
        <v>5485</v>
      </c>
      <c r="E75" s="134">
        <f>Iedzivotaju_skaits_struktura!D62</f>
        <v>397</v>
      </c>
      <c r="F75" s="134">
        <f>Iedzivotaju_skaits_struktura!E62</f>
        <v>537</v>
      </c>
      <c r="G75" s="134">
        <f>Iedzivotaju_skaits_struktura!F62</f>
        <v>1081</v>
      </c>
      <c r="H75" s="237">
        <v>340.4</v>
      </c>
      <c r="I75" s="60">
        <f t="shared" si="3"/>
        <v>572.19725780792419</v>
      </c>
      <c r="J75" s="60">
        <f t="shared" si="4"/>
        <v>9481.9479999999985</v>
      </c>
      <c r="K75" s="60">
        <f t="shared" si="5"/>
        <v>330.99759238043328</v>
      </c>
      <c r="L75" s="60">
        <f t="shared" si="22"/>
        <v>371893.3037782723</v>
      </c>
      <c r="M75" s="347">
        <f t="shared" si="6"/>
        <v>3510395.2628547363</v>
      </c>
      <c r="N75" s="351"/>
      <c r="O75" s="422">
        <v>3066992.8132631853</v>
      </c>
      <c r="P75" s="135">
        <f t="shared" si="7"/>
        <v>443402.44959155098</v>
      </c>
      <c r="Q75" s="215">
        <f t="shared" si="8"/>
        <v>0.14457237971802894</v>
      </c>
      <c r="R75" s="135">
        <f t="shared" si="9"/>
        <v>-56961.355120389722</v>
      </c>
      <c r="S75" s="135">
        <f t="shared" si="10"/>
        <v>0</v>
      </c>
      <c r="T75" s="429">
        <f t="shared" si="11"/>
        <v>0</v>
      </c>
      <c r="U75" s="361">
        <f t="shared" si="21"/>
        <v>314931.94865788257</v>
      </c>
      <c r="V75" s="357">
        <f t="shared" si="13"/>
        <v>3453433.9077343466</v>
      </c>
      <c r="W75" s="342">
        <f t="shared" si="14"/>
        <v>386441.09447116125</v>
      </c>
      <c r="X75" s="224">
        <f t="shared" si="15"/>
        <v>0.12599999999999989</v>
      </c>
      <c r="Y75" s="482">
        <f t="shared" si="16"/>
        <v>629.61420378019079</v>
      </c>
      <c r="Z75" s="482">
        <f t="shared" si="17"/>
        <v>364.21143711549013</v>
      </c>
      <c r="AA75" s="204"/>
    </row>
    <row r="76" spans="1:27" ht="15">
      <c r="A76" s="43">
        <v>58</v>
      </c>
      <c r="B76" s="67" t="s">
        <v>60</v>
      </c>
      <c r="C76" s="60">
        <f>Vertetie_ienemumi!I63</f>
        <v>2500170.5760897677</v>
      </c>
      <c r="D76" s="134">
        <f>Iedzivotaju_skaits_struktura!C63</f>
        <v>6423</v>
      </c>
      <c r="E76" s="134">
        <f>Iedzivotaju_skaits_struktura!D63</f>
        <v>416</v>
      </c>
      <c r="F76" s="134">
        <f>Iedzivotaju_skaits_struktura!E63</f>
        <v>665</v>
      </c>
      <c r="G76" s="134">
        <f>Iedzivotaju_skaits_struktura!F63</f>
        <v>1375</v>
      </c>
      <c r="H76" s="237">
        <v>810.29600000000005</v>
      </c>
      <c r="I76" s="60">
        <f t="shared" si="3"/>
        <v>389.25277535260278</v>
      </c>
      <c r="J76" s="60">
        <f t="shared" si="4"/>
        <v>11813.48992</v>
      </c>
      <c r="K76" s="60">
        <f t="shared" si="5"/>
        <v>211.63691618824927</v>
      </c>
      <c r="L76" s="60">
        <f t="shared" si="22"/>
        <v>1350068.8582987534</v>
      </c>
      <c r="M76" s="347">
        <f t="shared" si="6"/>
        <v>3850239.4343885211</v>
      </c>
      <c r="N76" s="351"/>
      <c r="O76" s="422">
        <v>3656576.1514217551</v>
      </c>
      <c r="P76" s="135">
        <f t="shared" si="7"/>
        <v>193663.28296676604</v>
      </c>
      <c r="Q76" s="215">
        <f t="shared" si="8"/>
        <v>5.2963011010030758E-2</v>
      </c>
      <c r="R76" s="135">
        <f t="shared" si="9"/>
        <v>0</v>
      </c>
      <c r="S76" s="135">
        <f t="shared" si="10"/>
        <v>0</v>
      </c>
      <c r="T76" s="429">
        <f t="shared" si="11"/>
        <v>0</v>
      </c>
      <c r="U76" s="361">
        <f t="shared" si="21"/>
        <v>1350068.8582987534</v>
      </c>
      <c r="V76" s="357">
        <f t="shared" si="13"/>
        <v>3850239.4343885211</v>
      </c>
      <c r="W76" s="342">
        <f t="shared" si="14"/>
        <v>193663.28296676604</v>
      </c>
      <c r="X76" s="224">
        <f t="shared" si="15"/>
        <v>5.2963011010030758E-2</v>
      </c>
      <c r="Y76" s="482">
        <f t="shared" si="16"/>
        <v>599.44565380484528</v>
      </c>
      <c r="Z76" s="482">
        <f t="shared" si="17"/>
        <v>325.91888260471984</v>
      </c>
      <c r="AA76" s="204"/>
    </row>
    <row r="77" spans="1:27" ht="15">
      <c r="A77" s="43">
        <v>59</v>
      </c>
      <c r="B77" s="67" t="s">
        <v>61</v>
      </c>
      <c r="C77" s="60">
        <f>Vertetie_ienemumi!I64</f>
        <v>10354390.933074715</v>
      </c>
      <c r="D77" s="134">
        <f>Iedzivotaju_skaits_struktura!C64</f>
        <v>25615</v>
      </c>
      <c r="E77" s="134">
        <f>Iedzivotaju_skaits_struktura!D64</f>
        <v>1707</v>
      </c>
      <c r="F77" s="134">
        <f>Iedzivotaju_skaits_struktura!E64</f>
        <v>3010</v>
      </c>
      <c r="G77" s="134">
        <f>Iedzivotaju_skaits_struktura!F64</f>
        <v>5086</v>
      </c>
      <c r="H77" s="237">
        <v>1754.7639999999999</v>
      </c>
      <c r="I77" s="60">
        <f t="shared" si="3"/>
        <v>404.23154140443938</v>
      </c>
      <c r="J77" s="60">
        <f t="shared" si="4"/>
        <v>45852.861279999997</v>
      </c>
      <c r="K77" s="60">
        <f t="shared" si="5"/>
        <v>225.81777110583656</v>
      </c>
      <c r="L77" s="60">
        <f t="shared" si="22"/>
        <v>4831251.8438161314</v>
      </c>
      <c r="M77" s="347">
        <f t="shared" si="6"/>
        <v>15185642.776890846</v>
      </c>
      <c r="N77" s="351"/>
      <c r="O77" s="422">
        <v>15066757.199643772</v>
      </c>
      <c r="P77" s="135">
        <f t="shared" si="7"/>
        <v>118885.57724707387</v>
      </c>
      <c r="Q77" s="215">
        <f t="shared" si="8"/>
        <v>7.8905882448205844E-3</v>
      </c>
      <c r="R77" s="135">
        <f t="shared" si="9"/>
        <v>0</v>
      </c>
      <c r="S77" s="135">
        <f t="shared" si="10"/>
        <v>0</v>
      </c>
      <c r="T77" s="429">
        <f t="shared" si="11"/>
        <v>0</v>
      </c>
      <c r="U77" s="361">
        <f t="shared" si="21"/>
        <v>4831251.8438161314</v>
      </c>
      <c r="V77" s="357">
        <f t="shared" si="13"/>
        <v>15185642.776890846</v>
      </c>
      <c r="W77" s="342">
        <f t="shared" si="14"/>
        <v>118885.57724707387</v>
      </c>
      <c r="X77" s="224">
        <f t="shared" si="15"/>
        <v>7.8905882448205844E-3</v>
      </c>
      <c r="Y77" s="482">
        <f t="shared" si="16"/>
        <v>592.84180272851245</v>
      </c>
      <c r="Z77" s="482">
        <f t="shared" si="17"/>
        <v>331.18201030378202</v>
      </c>
      <c r="AA77" s="204"/>
    </row>
    <row r="78" spans="1:27" ht="15">
      <c r="A78" s="43">
        <v>60</v>
      </c>
      <c r="B78" s="67" t="s">
        <v>62</v>
      </c>
      <c r="C78" s="60">
        <f>Vertetie_ienemumi!I65</f>
        <v>3573456.4889523913</v>
      </c>
      <c r="D78" s="134">
        <f>Iedzivotaju_skaits_struktura!C65</f>
        <v>6009</v>
      </c>
      <c r="E78" s="134">
        <f>Iedzivotaju_skaits_struktura!D65</f>
        <v>372</v>
      </c>
      <c r="F78" s="134">
        <f>Iedzivotaju_skaits_struktura!E65</f>
        <v>572</v>
      </c>
      <c r="G78" s="134">
        <f>Iedzivotaju_skaits_struktura!F65</f>
        <v>1226</v>
      </c>
      <c r="H78" s="237">
        <v>490.66300000000001</v>
      </c>
      <c r="I78" s="60">
        <f t="shared" si="3"/>
        <v>594.68405540895174</v>
      </c>
      <c r="J78" s="60">
        <f t="shared" si="4"/>
        <v>10397.247759999998</v>
      </c>
      <c r="K78" s="60">
        <f t="shared" si="5"/>
        <v>343.69253974115088</v>
      </c>
      <c r="L78" s="60">
        <f t="shared" si="22"/>
        <v>324788.06050114764</v>
      </c>
      <c r="M78" s="347">
        <f t="shared" si="6"/>
        <v>3898244.5494535388</v>
      </c>
      <c r="N78" s="351"/>
      <c r="O78" s="422">
        <v>3304937.6639129966</v>
      </c>
      <c r="P78" s="135">
        <f t="shared" si="7"/>
        <v>593306.88554054219</v>
      </c>
      <c r="Q78" s="215">
        <f t="shared" si="8"/>
        <v>0.17952135437195382</v>
      </c>
      <c r="R78" s="135">
        <f t="shared" si="9"/>
        <v>-176884.73988750484</v>
      </c>
      <c r="S78" s="135">
        <f t="shared" si="10"/>
        <v>0</v>
      </c>
      <c r="T78" s="429">
        <f t="shared" si="11"/>
        <v>0</v>
      </c>
      <c r="U78" s="361">
        <f t="shared" si="21"/>
        <v>147903.32061364281</v>
      </c>
      <c r="V78" s="357">
        <f t="shared" si="13"/>
        <v>3721359.809566034</v>
      </c>
      <c r="W78" s="342">
        <f t="shared" si="14"/>
        <v>416422.14565303735</v>
      </c>
      <c r="X78" s="224">
        <f t="shared" si="15"/>
        <v>0.12599999999999989</v>
      </c>
      <c r="Y78" s="482">
        <f t="shared" si="16"/>
        <v>619.29768839507972</v>
      </c>
      <c r="Z78" s="482">
        <f t="shared" si="17"/>
        <v>357.91777742209297</v>
      </c>
      <c r="AA78" s="204"/>
    </row>
    <row r="79" spans="1:27" ht="15">
      <c r="A79" s="43">
        <v>61</v>
      </c>
      <c r="B79" s="67" t="s">
        <v>63</v>
      </c>
      <c r="C79" s="60">
        <f>Vertetie_ienemumi!I66</f>
        <v>21928743.66431646</v>
      </c>
      <c r="D79" s="134">
        <f>Iedzivotaju_skaits_struktura!C66</f>
        <v>22788</v>
      </c>
      <c r="E79" s="134">
        <f>Iedzivotaju_skaits_struktura!D66</f>
        <v>2578</v>
      </c>
      <c r="F79" s="134">
        <f>Iedzivotaju_skaits_struktura!E66</f>
        <v>2624</v>
      </c>
      <c r="G79" s="134">
        <f>Iedzivotaju_skaits_struktura!F66</f>
        <v>3648</v>
      </c>
      <c r="H79" s="237">
        <v>275.13599999999997</v>
      </c>
      <c r="I79" s="60">
        <f t="shared" si="3"/>
        <v>962.29347306988154</v>
      </c>
      <c r="J79" s="60">
        <f t="shared" si="4"/>
        <v>40492.486720000001</v>
      </c>
      <c r="K79" s="60">
        <f t="shared" si="5"/>
        <v>541.55092563098731</v>
      </c>
      <c r="L79" s="60">
        <f t="shared" si="22"/>
        <v>-3773361.450325124</v>
      </c>
      <c r="M79" s="347">
        <f t="shared" si="6"/>
        <v>18155382.213991337</v>
      </c>
      <c r="N79" s="351"/>
      <c r="O79" s="422">
        <v>17740617.665380187</v>
      </c>
      <c r="P79" s="135">
        <f t="shared" si="7"/>
        <v>414764.54861114919</v>
      </c>
      <c r="Q79" s="215">
        <f t="shared" si="8"/>
        <v>2.3379374745251313E-2</v>
      </c>
      <c r="R79" s="135">
        <f t="shared" si="9"/>
        <v>0</v>
      </c>
      <c r="S79" s="135">
        <f t="shared" si="10"/>
        <v>0</v>
      </c>
      <c r="T79" s="429">
        <f t="shared" si="11"/>
        <v>0</v>
      </c>
      <c r="U79" s="361">
        <f t="shared" si="21"/>
        <v>-3773361.450325124</v>
      </c>
      <c r="V79" s="357">
        <f t="shared" si="13"/>
        <v>18155382.213991337</v>
      </c>
      <c r="W79" s="342">
        <f t="shared" si="14"/>
        <v>414764.54861114919</v>
      </c>
      <c r="X79" s="224">
        <f t="shared" si="15"/>
        <v>2.3379374745251313E-2</v>
      </c>
      <c r="Y79" s="482">
        <f t="shared" si="16"/>
        <v>796.70801360327084</v>
      </c>
      <c r="Z79" s="482">
        <f t="shared" si="17"/>
        <v>448.3642197510199</v>
      </c>
      <c r="AA79" s="204"/>
    </row>
    <row r="80" spans="1:27" ht="15">
      <c r="A80" s="43">
        <v>62</v>
      </c>
      <c r="B80" s="67" t="s">
        <v>64</v>
      </c>
      <c r="C80" s="60">
        <f>Vertetie_ienemumi!I67</f>
        <v>6198998.8600395592</v>
      </c>
      <c r="D80" s="134">
        <f>Iedzivotaju_skaits_struktura!C67</f>
        <v>10773</v>
      </c>
      <c r="E80" s="134">
        <f>Iedzivotaju_skaits_struktura!D67</f>
        <v>747</v>
      </c>
      <c r="F80" s="134">
        <f>Iedzivotaju_skaits_struktura!E67</f>
        <v>1187</v>
      </c>
      <c r="G80" s="134">
        <f>Iedzivotaju_skaits_struktura!F67</f>
        <v>2136</v>
      </c>
      <c r="H80" s="237">
        <v>225.11099999999999</v>
      </c>
      <c r="I80" s="60">
        <f t="shared" si="3"/>
        <v>575.41992574394874</v>
      </c>
      <c r="J80" s="60">
        <f t="shared" si="4"/>
        <v>18313.408719999999</v>
      </c>
      <c r="K80" s="60">
        <f t="shared" si="5"/>
        <v>338.49508602238848</v>
      </c>
      <c r="L80" s="60">
        <f t="shared" si="22"/>
        <v>631928.74678679812</v>
      </c>
      <c r="M80" s="347">
        <f t="shared" si="6"/>
        <v>6830927.6068263575</v>
      </c>
      <c r="N80" s="351"/>
      <c r="O80" s="422">
        <v>6311365.9733880395</v>
      </c>
      <c r="P80" s="135">
        <f t="shared" si="7"/>
        <v>519561.63343831804</v>
      </c>
      <c r="Q80" s="215">
        <f t="shared" si="8"/>
        <v>8.2321582305487695E-2</v>
      </c>
      <c r="R80" s="135">
        <f t="shared" si="9"/>
        <v>0</v>
      </c>
      <c r="S80" s="135">
        <f t="shared" si="10"/>
        <v>0</v>
      </c>
      <c r="T80" s="429">
        <f t="shared" si="11"/>
        <v>0</v>
      </c>
      <c r="U80" s="361">
        <f t="shared" si="21"/>
        <v>631928.74678679812</v>
      </c>
      <c r="V80" s="357">
        <f t="shared" si="13"/>
        <v>6830927.6068263575</v>
      </c>
      <c r="W80" s="342">
        <f t="shared" si="14"/>
        <v>519561.63343831804</v>
      </c>
      <c r="X80" s="224">
        <f t="shared" si="15"/>
        <v>8.2321582305487695E-2</v>
      </c>
      <c r="Y80" s="482">
        <f t="shared" si="16"/>
        <v>634.07849316126965</v>
      </c>
      <c r="Z80" s="482">
        <f t="shared" si="17"/>
        <v>373.00142814845435</v>
      </c>
      <c r="AA80" s="204"/>
    </row>
    <row r="81" spans="1:27" ht="15">
      <c r="A81" s="43">
        <v>63</v>
      </c>
      <c r="B81" s="67" t="s">
        <v>65</v>
      </c>
      <c r="C81" s="60">
        <f>Vertetie_ienemumi!I68</f>
        <v>1702509.2951283825</v>
      </c>
      <c r="D81" s="134">
        <f>Iedzivotaju_skaits_struktura!C68</f>
        <v>3703</v>
      </c>
      <c r="E81" s="134">
        <f>Iedzivotaju_skaits_struktura!D68</f>
        <v>225</v>
      </c>
      <c r="F81" s="134">
        <f>Iedzivotaju_skaits_struktura!E68</f>
        <v>338</v>
      </c>
      <c r="G81" s="134">
        <f>Iedzivotaju_skaits_struktura!F68</f>
        <v>843</v>
      </c>
      <c r="H81" s="237">
        <v>166.90299999999999</v>
      </c>
      <c r="I81" s="60">
        <f t="shared" si="3"/>
        <v>459.76486500901501</v>
      </c>
      <c r="J81" s="60">
        <f t="shared" si="4"/>
        <v>6208.8925600000002</v>
      </c>
      <c r="K81" s="60">
        <f t="shared" si="5"/>
        <v>274.2049856195905</v>
      </c>
      <c r="L81" s="60">
        <f t="shared" si="22"/>
        <v>465267.14970015414</v>
      </c>
      <c r="M81" s="347">
        <f t="shared" si="6"/>
        <v>2167776.4448285368</v>
      </c>
      <c r="N81" s="351"/>
      <c r="O81" s="422">
        <v>2054881.7747641029</v>
      </c>
      <c r="P81" s="135">
        <f t="shared" si="7"/>
        <v>112894.67006443394</v>
      </c>
      <c r="Q81" s="215">
        <f t="shared" si="8"/>
        <v>5.4939739819043432E-2</v>
      </c>
      <c r="R81" s="135">
        <f t="shared" si="9"/>
        <v>0</v>
      </c>
      <c r="S81" s="135">
        <f t="shared" si="10"/>
        <v>0</v>
      </c>
      <c r="T81" s="429">
        <f t="shared" si="11"/>
        <v>0</v>
      </c>
      <c r="U81" s="361">
        <f t="shared" si="21"/>
        <v>465267.14970015414</v>
      </c>
      <c r="V81" s="357">
        <f t="shared" si="13"/>
        <v>2167776.4448285368</v>
      </c>
      <c r="W81" s="342">
        <f t="shared" si="14"/>
        <v>112894.67006443394</v>
      </c>
      <c r="X81" s="224">
        <f t="shared" si="15"/>
        <v>5.4939739819043432E-2</v>
      </c>
      <c r="Y81" s="482">
        <f t="shared" si="16"/>
        <v>585.41086816865698</v>
      </c>
      <c r="Z81" s="482">
        <f t="shared" si="17"/>
        <v>349.1405953445161</v>
      </c>
      <c r="AA81" s="204"/>
    </row>
    <row r="82" spans="1:27" ht="15">
      <c r="A82" s="43">
        <v>64</v>
      </c>
      <c r="B82" s="67" t="s">
        <v>66</v>
      </c>
      <c r="C82" s="60">
        <f>Vertetie_ienemumi!I69</f>
        <v>8834216.7217920236</v>
      </c>
      <c r="D82" s="134">
        <f>Iedzivotaju_skaits_struktura!C69</f>
        <v>18315</v>
      </c>
      <c r="E82" s="134">
        <f>Iedzivotaju_skaits_struktura!D69</f>
        <v>1124</v>
      </c>
      <c r="F82" s="134">
        <f>Iedzivotaju_skaits_struktura!E69</f>
        <v>1825</v>
      </c>
      <c r="G82" s="134">
        <f>Iedzivotaju_skaits_struktura!F69</f>
        <v>4026</v>
      </c>
      <c r="H82" s="237">
        <v>1170.2739999999999</v>
      </c>
      <c r="I82" s="60">
        <f t="shared" si="3"/>
        <v>482.34871535855984</v>
      </c>
      <c r="J82" s="60">
        <f t="shared" si="4"/>
        <v>31652.716480000003</v>
      </c>
      <c r="K82" s="60">
        <f t="shared" si="5"/>
        <v>279.09821665303156</v>
      </c>
      <c r="L82" s="60">
        <f t="shared" si="22"/>
        <v>2274515.7160513108</v>
      </c>
      <c r="M82" s="347">
        <f t="shared" si="6"/>
        <v>11108732.437843334</v>
      </c>
      <c r="N82" s="351"/>
      <c r="O82" s="422">
        <v>10335599.374333527</v>
      </c>
      <c r="P82" s="135">
        <f t="shared" si="7"/>
        <v>773133.06350980699</v>
      </c>
      <c r="Q82" s="215">
        <f t="shared" si="8"/>
        <v>7.4802924872430232E-2</v>
      </c>
      <c r="R82" s="135">
        <f t="shared" si="9"/>
        <v>0</v>
      </c>
      <c r="S82" s="135">
        <f t="shared" si="10"/>
        <v>0</v>
      </c>
      <c r="T82" s="429">
        <f t="shared" si="11"/>
        <v>0</v>
      </c>
      <c r="U82" s="361">
        <f t="shared" si="21"/>
        <v>2274515.7160513108</v>
      </c>
      <c r="V82" s="357">
        <f t="shared" si="13"/>
        <v>11108732.437843334</v>
      </c>
      <c r="W82" s="342">
        <f t="shared" si="14"/>
        <v>773133.06350980699</v>
      </c>
      <c r="X82" s="224">
        <f t="shared" si="15"/>
        <v>7.4802924872430232E-2</v>
      </c>
      <c r="Y82" s="482">
        <f t="shared" si="16"/>
        <v>606.53739764364366</v>
      </c>
      <c r="Z82" s="482">
        <f t="shared" si="17"/>
        <v>350.95668470864001</v>
      </c>
      <c r="AA82" s="204"/>
    </row>
    <row r="83" spans="1:27" ht="15">
      <c r="A83" s="43">
        <v>65</v>
      </c>
      <c r="B83" s="67" t="s">
        <v>67</v>
      </c>
      <c r="C83" s="60">
        <f>Vertetie_ienemumi!I70</f>
        <v>4624929.773844678</v>
      </c>
      <c r="D83" s="134">
        <f>Iedzivotaju_skaits_struktura!C70</f>
        <v>12982</v>
      </c>
      <c r="E83" s="134">
        <f>Iedzivotaju_skaits_struktura!D70</f>
        <v>765</v>
      </c>
      <c r="F83" s="134">
        <f>Iedzivotaju_skaits_struktura!E70</f>
        <v>1322</v>
      </c>
      <c r="G83" s="134">
        <f>Iedzivotaju_skaits_struktura!F70</f>
        <v>2761</v>
      </c>
      <c r="H83" s="237">
        <v>621.77800000000002</v>
      </c>
      <c r="I83" s="60">
        <f t="shared" ref="I83:I137" si="23">C83/D83</f>
        <v>356.25710782966246</v>
      </c>
      <c r="J83" s="60">
        <f t="shared" ref="J83:J137" si="24">D83+($E$6*E83)+($E$7*F83)+($E$8*G83)+($E$9*H83)</f>
        <v>22070.062559999998</v>
      </c>
      <c r="K83" s="60">
        <f t="shared" ref="K83:K139" si="25">C83/J83</f>
        <v>209.55671336550478</v>
      </c>
      <c r="L83" s="60">
        <f t="shared" si="22"/>
        <v>2551081.0943602975</v>
      </c>
      <c r="M83" s="347">
        <f t="shared" ref="M83:M137" si="26">C83+L83</f>
        <v>7176010.8682049755</v>
      </c>
      <c r="N83" s="351"/>
      <c r="O83" s="422">
        <v>7273524.1889691306</v>
      </c>
      <c r="P83" s="302">
        <f t="shared" ref="P83:P137" si="27">M83-O83</f>
        <v>-97513.320764155127</v>
      </c>
      <c r="Q83" s="303">
        <f t="shared" ref="Q83:Q137" si="28">M83/O83-1</f>
        <v>-1.3406612562317677E-2</v>
      </c>
      <c r="R83" s="135">
        <f t="shared" ref="R83:R137" si="29">IF(Q83&gt;12.6%,((O83*0.126)+O83)-M83,0)</f>
        <v>0</v>
      </c>
      <c r="S83" s="135">
        <f t="shared" ref="S83:S137" si="30">IF(M83&lt;O83,O83-M83,0)</f>
        <v>97513.320764155127</v>
      </c>
      <c r="T83" s="429">
        <f t="shared" ref="T83:T137" si="31">IF(S83&gt;0,S83/$S$16*-$R$16,0)</f>
        <v>97886.369201759546</v>
      </c>
      <c r="U83" s="361">
        <f t="shared" si="21"/>
        <v>2648967.4635620569</v>
      </c>
      <c r="V83" s="357">
        <f t="shared" ref="V83:V137" si="32">M83+R83+T83</f>
        <v>7273897.2374067353</v>
      </c>
      <c r="W83" s="342">
        <f t="shared" ref="W83:W137" si="33">V83-O83</f>
        <v>373.04843760468066</v>
      </c>
      <c r="X83" s="224">
        <f t="shared" ref="X83:X139" si="34">V83/O83-1</f>
        <v>5.1288540178440201E-5</v>
      </c>
      <c r="Y83" s="482">
        <f t="shared" ref="Y83:Y139" si="35">V83/D83</f>
        <v>560.30636553741601</v>
      </c>
      <c r="Z83" s="482">
        <f t="shared" ref="Z83:Z139" si="36">V83/J83</f>
        <v>329.58208512693659</v>
      </c>
      <c r="AA83" s="204"/>
    </row>
    <row r="84" spans="1:27" ht="15">
      <c r="A84" s="43">
        <v>66</v>
      </c>
      <c r="B84" s="67" t="s">
        <v>68</v>
      </c>
      <c r="C84" s="60">
        <f>Vertetie_ienemumi!I71</f>
        <v>1194985.5888613421</v>
      </c>
      <c r="D84" s="134">
        <f>Iedzivotaju_skaits_struktura!C71</f>
        <v>2660</v>
      </c>
      <c r="E84" s="134">
        <f>Iedzivotaju_skaits_struktura!D71</f>
        <v>133</v>
      </c>
      <c r="F84" s="134">
        <f>Iedzivotaju_skaits_struktura!E71</f>
        <v>250</v>
      </c>
      <c r="G84" s="134">
        <f>Iedzivotaju_skaits_struktura!F71</f>
        <v>614</v>
      </c>
      <c r="H84" s="237">
        <v>346.79199999999997</v>
      </c>
      <c r="I84" s="60">
        <f t="shared" si="23"/>
        <v>449.24270257945187</v>
      </c>
      <c r="J84" s="60">
        <f t="shared" si="24"/>
        <v>4767.7038400000001</v>
      </c>
      <c r="K84" s="60">
        <f t="shared" si="25"/>
        <v>250.64174054513882</v>
      </c>
      <c r="L84" s="60">
        <f t="shared" si="22"/>
        <v>427918.18721973099</v>
      </c>
      <c r="M84" s="347">
        <f t="shared" si="26"/>
        <v>1622903.7760810731</v>
      </c>
      <c r="N84" s="351"/>
      <c r="O84" s="422">
        <v>1467556.2087800887</v>
      </c>
      <c r="P84" s="135">
        <f t="shared" si="27"/>
        <v>155347.5673009844</v>
      </c>
      <c r="Q84" s="215">
        <f t="shared" si="28"/>
        <v>0.10585459444181544</v>
      </c>
      <c r="R84" s="135">
        <f t="shared" si="29"/>
        <v>0</v>
      </c>
      <c r="S84" s="135">
        <f t="shared" si="30"/>
        <v>0</v>
      </c>
      <c r="T84" s="429">
        <f t="shared" si="31"/>
        <v>0</v>
      </c>
      <c r="U84" s="361">
        <f t="shared" si="21"/>
        <v>427918.18721973099</v>
      </c>
      <c r="V84" s="357">
        <f t="shared" si="32"/>
        <v>1622903.7760810731</v>
      </c>
      <c r="W84" s="342">
        <f t="shared" si="33"/>
        <v>155347.5673009844</v>
      </c>
      <c r="X84" s="224">
        <f t="shared" si="34"/>
        <v>0.10585459444181544</v>
      </c>
      <c r="Y84" s="482">
        <f t="shared" si="35"/>
        <v>610.11420153423796</v>
      </c>
      <c r="Z84" s="482">
        <f t="shared" si="36"/>
        <v>340.39525745396827</v>
      </c>
      <c r="AA84" s="204"/>
    </row>
    <row r="85" spans="1:27" ht="15">
      <c r="A85" s="43">
        <v>67</v>
      </c>
      <c r="B85" s="67" t="s">
        <v>69</v>
      </c>
      <c r="C85" s="60">
        <f>Vertetie_ienemumi!I72</f>
        <v>4919331.1323750857</v>
      </c>
      <c r="D85" s="134">
        <f>Iedzivotaju_skaits_struktura!C72</f>
        <v>14264</v>
      </c>
      <c r="E85" s="134">
        <f>Iedzivotaju_skaits_struktura!D72</f>
        <v>717</v>
      </c>
      <c r="F85" s="134">
        <f>Iedzivotaju_skaits_struktura!E72</f>
        <v>1368</v>
      </c>
      <c r="G85" s="134">
        <f>Iedzivotaju_skaits_struktura!F72</f>
        <v>3266</v>
      </c>
      <c r="H85" s="237">
        <v>963.2639999999999</v>
      </c>
      <c r="I85" s="60">
        <f t="shared" si="23"/>
        <v>344.87739290346929</v>
      </c>
      <c r="J85" s="60">
        <f t="shared" si="24"/>
        <v>24282.46128</v>
      </c>
      <c r="K85" s="60">
        <f t="shared" si="25"/>
        <v>202.58782977765284</v>
      </c>
      <c r="L85" s="60">
        <f t="shared" si="22"/>
        <v>2913228.7041332778</v>
      </c>
      <c r="M85" s="347">
        <f t="shared" si="26"/>
        <v>7832559.8365083635</v>
      </c>
      <c r="N85" s="351"/>
      <c r="O85" s="422">
        <v>7797654.536238323</v>
      </c>
      <c r="P85" s="135">
        <f t="shared" si="27"/>
        <v>34905.30027004052</v>
      </c>
      <c r="Q85" s="215">
        <f t="shared" si="28"/>
        <v>4.4763845471511576E-3</v>
      </c>
      <c r="R85" s="135">
        <f t="shared" si="29"/>
        <v>0</v>
      </c>
      <c r="S85" s="135">
        <f t="shared" si="30"/>
        <v>0</v>
      </c>
      <c r="T85" s="429">
        <f t="shared" si="31"/>
        <v>0</v>
      </c>
      <c r="U85" s="361">
        <f t="shared" si="21"/>
        <v>2913228.7041332778</v>
      </c>
      <c r="V85" s="357">
        <f t="shared" si="32"/>
        <v>7832559.8365083635</v>
      </c>
      <c r="W85" s="342">
        <f t="shared" si="33"/>
        <v>34905.30027004052</v>
      </c>
      <c r="X85" s="224">
        <f t="shared" si="34"/>
        <v>4.4763845471511576E-3</v>
      </c>
      <c r="Y85" s="482">
        <f t="shared" si="35"/>
        <v>549.11384159480951</v>
      </c>
      <c r="Z85" s="482">
        <f t="shared" si="36"/>
        <v>322.56037582811143</v>
      </c>
      <c r="AA85" s="204"/>
    </row>
    <row r="86" spans="1:27" ht="15">
      <c r="A86" s="43">
        <v>68</v>
      </c>
      <c r="B86" s="67" t="s">
        <v>70</v>
      </c>
      <c r="C86" s="60">
        <f>Vertetie_ienemumi!I73</f>
        <v>11464650.268501299</v>
      </c>
      <c r="D86" s="134">
        <f>Iedzivotaju_skaits_struktura!C73</f>
        <v>25920</v>
      </c>
      <c r="E86" s="134">
        <f>Iedzivotaju_skaits_struktura!D73</f>
        <v>1542</v>
      </c>
      <c r="F86" s="134">
        <f>Iedzivotaju_skaits_struktura!E73</f>
        <v>2592</v>
      </c>
      <c r="G86" s="134">
        <f>Iedzivotaju_skaits_struktura!F73</f>
        <v>5585</v>
      </c>
      <c r="H86" s="237">
        <v>2155.2670000000003</v>
      </c>
      <c r="I86" s="60">
        <f t="shared" si="23"/>
        <v>442.30903813662417</v>
      </c>
      <c r="J86" s="60">
        <f t="shared" si="24"/>
        <v>45387.105839999997</v>
      </c>
      <c r="K86" s="60">
        <f t="shared" si="25"/>
        <v>252.5970769962031</v>
      </c>
      <c r="L86" s="60">
        <f t="shared" si="22"/>
        <v>4017843.1766593973</v>
      </c>
      <c r="M86" s="347">
        <f t="shared" si="26"/>
        <v>15482493.445160696</v>
      </c>
      <c r="N86" s="351"/>
      <c r="O86" s="422">
        <v>14521056.457728919</v>
      </c>
      <c r="P86" s="135">
        <f t="shared" si="27"/>
        <v>961436.98743177764</v>
      </c>
      <c r="Q86" s="215">
        <f t="shared" si="28"/>
        <v>6.6209851206800341E-2</v>
      </c>
      <c r="R86" s="135">
        <f t="shared" si="29"/>
        <v>0</v>
      </c>
      <c r="S86" s="135">
        <f t="shared" si="30"/>
        <v>0</v>
      </c>
      <c r="T86" s="429">
        <f t="shared" si="31"/>
        <v>0</v>
      </c>
      <c r="U86" s="361">
        <f t="shared" si="21"/>
        <v>4017843.1766593973</v>
      </c>
      <c r="V86" s="357">
        <f t="shared" si="32"/>
        <v>15482493.445160696</v>
      </c>
      <c r="W86" s="342">
        <f t="shared" si="33"/>
        <v>961436.98743177764</v>
      </c>
      <c r="X86" s="224">
        <f t="shared" si="34"/>
        <v>6.6209851206800341E-2</v>
      </c>
      <c r="Y86" s="482">
        <f t="shared" si="35"/>
        <v>597.31841995218736</v>
      </c>
      <c r="Z86" s="482">
        <f t="shared" si="36"/>
        <v>341.1209672575302</v>
      </c>
      <c r="AA86" s="204"/>
    </row>
    <row r="87" spans="1:27" ht="15">
      <c r="A87" s="43">
        <v>69</v>
      </c>
      <c r="B87" s="67" t="s">
        <v>71</v>
      </c>
      <c r="C87" s="60">
        <f>Vertetie_ienemumi!I74</f>
        <v>2103109.3247828367</v>
      </c>
      <c r="D87" s="134">
        <f>Iedzivotaju_skaits_struktura!C74</f>
        <v>3756</v>
      </c>
      <c r="E87" s="134">
        <f>Iedzivotaju_skaits_struktura!D74</f>
        <v>246</v>
      </c>
      <c r="F87" s="134">
        <f>Iedzivotaju_skaits_struktura!E74</f>
        <v>430</v>
      </c>
      <c r="G87" s="134">
        <f>Iedzivotaju_skaits_struktura!F74</f>
        <v>736</v>
      </c>
      <c r="H87" s="237">
        <v>220.428</v>
      </c>
      <c r="I87" s="60">
        <f t="shared" si="23"/>
        <v>559.93326005932818</v>
      </c>
      <c r="J87" s="60">
        <f t="shared" si="24"/>
        <v>6613.1305600000005</v>
      </c>
      <c r="K87" s="60">
        <f t="shared" si="25"/>
        <v>318.02023348875736</v>
      </c>
      <c r="L87" s="60">
        <f t="shared" si="22"/>
        <v>313343.96471369226</v>
      </c>
      <c r="M87" s="347">
        <f t="shared" si="26"/>
        <v>2416453.2894965289</v>
      </c>
      <c r="N87" s="351"/>
      <c r="O87" s="422">
        <v>2156996.2343050325</v>
      </c>
      <c r="P87" s="135">
        <f t="shared" si="27"/>
        <v>259457.05519149639</v>
      </c>
      <c r="Q87" s="215">
        <f t="shared" si="28"/>
        <v>0.12028628101666183</v>
      </c>
      <c r="R87" s="135">
        <f t="shared" si="29"/>
        <v>0</v>
      </c>
      <c r="S87" s="135">
        <f t="shared" si="30"/>
        <v>0</v>
      </c>
      <c r="T87" s="429">
        <f t="shared" si="31"/>
        <v>0</v>
      </c>
      <c r="U87" s="361">
        <f t="shared" si="21"/>
        <v>313343.96471369226</v>
      </c>
      <c r="V87" s="357">
        <f t="shared" si="32"/>
        <v>2416453.2894965289</v>
      </c>
      <c r="W87" s="342">
        <f t="shared" si="33"/>
        <v>259457.05519149639</v>
      </c>
      <c r="X87" s="224">
        <f t="shared" si="34"/>
        <v>0.12028628101666183</v>
      </c>
      <c r="Y87" s="482">
        <f t="shared" si="35"/>
        <v>643.35817079247306</v>
      </c>
      <c r="Z87" s="482">
        <f t="shared" si="36"/>
        <v>365.40232611051442</v>
      </c>
      <c r="AA87" s="204"/>
    </row>
    <row r="88" spans="1:27" ht="15">
      <c r="A88" s="43">
        <v>70</v>
      </c>
      <c r="B88" s="67" t="s">
        <v>72</v>
      </c>
      <c r="C88" s="60">
        <f>Vertetie_ienemumi!I75</f>
        <v>20635079.849803019</v>
      </c>
      <c r="D88" s="134">
        <f>Iedzivotaju_skaits_struktura!C75</f>
        <v>17936</v>
      </c>
      <c r="E88" s="134">
        <f>Iedzivotaju_skaits_struktura!D75</f>
        <v>2453</v>
      </c>
      <c r="F88" s="134">
        <f>Iedzivotaju_skaits_struktura!E75</f>
        <v>2398</v>
      </c>
      <c r="G88" s="134">
        <f>Iedzivotaju_skaits_struktura!F75</f>
        <v>2000</v>
      </c>
      <c r="H88" s="237">
        <v>104.03100000000001</v>
      </c>
      <c r="I88" s="60">
        <f t="shared" si="23"/>
        <v>1150.4839345340667</v>
      </c>
      <c r="J88" s="60">
        <f t="shared" si="24"/>
        <v>33131.627119999997</v>
      </c>
      <c r="K88" s="60">
        <f t="shared" si="25"/>
        <v>622.82120268541223</v>
      </c>
      <c r="L88" s="60">
        <f t="shared" si="22"/>
        <v>-4780697.4301969707</v>
      </c>
      <c r="M88" s="347">
        <f t="shared" si="26"/>
        <v>15854382.419606049</v>
      </c>
      <c r="N88" s="351"/>
      <c r="O88" s="422">
        <v>16007740.730012741</v>
      </c>
      <c r="P88" s="302">
        <f t="shared" si="27"/>
        <v>-153358.31040669233</v>
      </c>
      <c r="Q88" s="303">
        <f t="shared" si="28"/>
        <v>-9.5802595127719714E-3</v>
      </c>
      <c r="R88" s="135">
        <f t="shared" si="29"/>
        <v>0</v>
      </c>
      <c r="S88" s="135">
        <f t="shared" si="30"/>
        <v>153358.31040669233</v>
      </c>
      <c r="T88" s="429">
        <f t="shared" si="31"/>
        <v>153945.00028293231</v>
      </c>
      <c r="U88" s="361">
        <f t="shared" si="21"/>
        <v>-4626752.4299140386</v>
      </c>
      <c r="V88" s="357">
        <f t="shared" si="32"/>
        <v>16008327.419888981</v>
      </c>
      <c r="W88" s="342">
        <f t="shared" si="33"/>
        <v>586.68987623974681</v>
      </c>
      <c r="X88" s="224">
        <f t="shared" si="34"/>
        <v>3.6650385968561849E-5</v>
      </c>
      <c r="Y88" s="482">
        <f t="shared" si="35"/>
        <v>892.52494535509481</v>
      </c>
      <c r="Z88" s="482">
        <f t="shared" si="36"/>
        <v>483.17359609016938</v>
      </c>
      <c r="AA88" s="204"/>
    </row>
    <row r="89" spans="1:27" ht="15">
      <c r="A89" s="43">
        <v>71</v>
      </c>
      <c r="B89" s="67" t="s">
        <v>73</v>
      </c>
      <c r="C89" s="60">
        <f>Vertetie_ienemumi!I76</f>
        <v>1326352.9065406043</v>
      </c>
      <c r="D89" s="134">
        <f>Iedzivotaju_skaits_struktura!C76</f>
        <v>3563</v>
      </c>
      <c r="E89" s="134">
        <f>Iedzivotaju_skaits_struktura!D76</f>
        <v>192</v>
      </c>
      <c r="F89" s="134">
        <f>Iedzivotaju_skaits_struktura!E76</f>
        <v>338</v>
      </c>
      <c r="G89" s="134">
        <f>Iedzivotaju_skaits_struktura!F76</f>
        <v>887</v>
      </c>
      <c r="H89" s="237">
        <v>417.23500000000001</v>
      </c>
      <c r="I89" s="60">
        <f t="shared" si="23"/>
        <v>372.25734115649857</v>
      </c>
      <c r="J89" s="60">
        <f t="shared" si="24"/>
        <v>6404.7371999999996</v>
      </c>
      <c r="K89" s="60">
        <f t="shared" si="25"/>
        <v>207.08935669376169</v>
      </c>
      <c r="L89" s="60">
        <f t="shared" si="22"/>
        <v>750261.99697999668</v>
      </c>
      <c r="M89" s="347">
        <f t="shared" si="26"/>
        <v>2076614.9035206009</v>
      </c>
      <c r="N89" s="351"/>
      <c r="O89" s="422">
        <v>2020787.6946292999</v>
      </c>
      <c r="P89" s="135">
        <f t="shared" si="27"/>
        <v>55827.20889130095</v>
      </c>
      <c r="Q89" s="215">
        <f t="shared" si="28"/>
        <v>2.762645924639906E-2</v>
      </c>
      <c r="R89" s="135">
        <f t="shared" si="29"/>
        <v>0</v>
      </c>
      <c r="S89" s="135">
        <f t="shared" si="30"/>
        <v>0</v>
      </c>
      <c r="T89" s="429">
        <f t="shared" si="31"/>
        <v>0</v>
      </c>
      <c r="U89" s="361">
        <f t="shared" si="21"/>
        <v>750261.99697999668</v>
      </c>
      <c r="V89" s="357">
        <f t="shared" si="32"/>
        <v>2076614.9035206009</v>
      </c>
      <c r="W89" s="342">
        <f t="shared" si="33"/>
        <v>55827.20889130095</v>
      </c>
      <c r="X89" s="224">
        <f t="shared" si="34"/>
        <v>2.762645924639906E-2</v>
      </c>
      <c r="Y89" s="482">
        <f t="shared" si="35"/>
        <v>582.82764623087314</v>
      </c>
      <c r="Z89" s="482">
        <f t="shared" si="36"/>
        <v>324.23108687747578</v>
      </c>
      <c r="AA89" s="204"/>
    </row>
    <row r="90" spans="1:27" ht="15">
      <c r="A90" s="43">
        <v>72</v>
      </c>
      <c r="B90" s="67" t="s">
        <v>74</v>
      </c>
      <c r="C90" s="60">
        <f>Vertetie_ienemumi!I77</f>
        <v>949553.3956507406</v>
      </c>
      <c r="D90" s="134">
        <f>Iedzivotaju_skaits_struktura!C77</f>
        <v>1738</v>
      </c>
      <c r="E90" s="134">
        <f>Iedzivotaju_skaits_struktura!D77</f>
        <v>83</v>
      </c>
      <c r="F90" s="134">
        <f>Iedzivotaju_skaits_struktura!E77</f>
        <v>177</v>
      </c>
      <c r="G90" s="134">
        <f>Iedzivotaju_skaits_struktura!F77</f>
        <v>425</v>
      </c>
      <c r="H90" s="237">
        <v>109.611</v>
      </c>
      <c r="I90" s="60">
        <f t="shared" si="23"/>
        <v>546.34832891296924</v>
      </c>
      <c r="J90" s="60">
        <f t="shared" si="24"/>
        <v>2990.34872</v>
      </c>
      <c r="K90" s="60">
        <f t="shared" si="25"/>
        <v>317.53935228354925</v>
      </c>
      <c r="L90" s="60">
        <f t="shared" si="22"/>
        <v>142593.27768833516</v>
      </c>
      <c r="M90" s="347">
        <f t="shared" si="26"/>
        <v>1092146.6733390759</v>
      </c>
      <c r="N90" s="351"/>
      <c r="O90" s="422">
        <v>999910.89685748261</v>
      </c>
      <c r="P90" s="135">
        <f t="shared" si="27"/>
        <v>92235.776481593261</v>
      </c>
      <c r="Q90" s="215">
        <f t="shared" si="28"/>
        <v>9.2243995711489557E-2</v>
      </c>
      <c r="R90" s="135">
        <f t="shared" si="29"/>
        <v>0</v>
      </c>
      <c r="S90" s="135">
        <f t="shared" si="30"/>
        <v>0</v>
      </c>
      <c r="T90" s="429">
        <f t="shared" si="31"/>
        <v>0</v>
      </c>
      <c r="U90" s="361">
        <f t="shared" si="21"/>
        <v>142593.27768833516</v>
      </c>
      <c r="V90" s="357">
        <f t="shared" si="32"/>
        <v>1092146.6733390759</v>
      </c>
      <c r="W90" s="342">
        <f t="shared" si="33"/>
        <v>92235.776481593261</v>
      </c>
      <c r="X90" s="224">
        <f t="shared" si="34"/>
        <v>9.2243995711489557E-2</v>
      </c>
      <c r="Y90" s="482">
        <f t="shared" si="35"/>
        <v>628.39279248508399</v>
      </c>
      <c r="Z90" s="482">
        <f t="shared" si="36"/>
        <v>365.22385032708689</v>
      </c>
      <c r="AA90" s="204"/>
    </row>
    <row r="91" spans="1:27" ht="15">
      <c r="A91" s="43">
        <v>73</v>
      </c>
      <c r="B91" s="67" t="s">
        <v>75</v>
      </c>
      <c r="C91" s="60">
        <f>Vertetie_ienemumi!I78</f>
        <v>1044141.1960247636</v>
      </c>
      <c r="D91" s="134">
        <f>Iedzivotaju_skaits_struktura!C78</f>
        <v>2043</v>
      </c>
      <c r="E91" s="134">
        <f>Iedzivotaju_skaits_struktura!D78</f>
        <v>115</v>
      </c>
      <c r="F91" s="134">
        <f>Iedzivotaju_skaits_struktura!E78</f>
        <v>222</v>
      </c>
      <c r="G91" s="134">
        <f>Iedzivotaju_skaits_struktura!F78</f>
        <v>380</v>
      </c>
      <c r="H91" s="237">
        <v>279.91200000000003</v>
      </c>
      <c r="I91" s="60">
        <f t="shared" si="23"/>
        <v>511.0823279612157</v>
      </c>
      <c r="J91" s="60">
        <f t="shared" si="24"/>
        <v>3742.4862399999997</v>
      </c>
      <c r="K91" s="60">
        <f t="shared" si="25"/>
        <v>278.99666934373653</v>
      </c>
      <c r="L91" s="60">
        <f t="shared" si="22"/>
        <v>269168.31829608028</v>
      </c>
      <c r="M91" s="347">
        <f t="shared" si="26"/>
        <v>1313309.5143208439</v>
      </c>
      <c r="N91" s="351"/>
      <c r="O91" s="422">
        <v>1154383.3608118831</v>
      </c>
      <c r="P91" s="135">
        <f t="shared" si="27"/>
        <v>158926.15350896074</v>
      </c>
      <c r="Q91" s="215">
        <f t="shared" si="28"/>
        <v>0.13767190251008743</v>
      </c>
      <c r="R91" s="135">
        <f t="shared" si="29"/>
        <v>-13473.850046663545</v>
      </c>
      <c r="S91" s="135">
        <f t="shared" si="30"/>
        <v>0</v>
      </c>
      <c r="T91" s="429">
        <f t="shared" si="31"/>
        <v>0</v>
      </c>
      <c r="U91" s="361">
        <f t="shared" si="21"/>
        <v>255694.46824941674</v>
      </c>
      <c r="V91" s="357">
        <f t="shared" si="32"/>
        <v>1299835.6642741803</v>
      </c>
      <c r="W91" s="342">
        <f t="shared" si="33"/>
        <v>145452.30346229719</v>
      </c>
      <c r="X91" s="224">
        <f t="shared" si="34"/>
        <v>0.12599999999999989</v>
      </c>
      <c r="Y91" s="482">
        <f t="shared" si="35"/>
        <v>636.23870008525716</v>
      </c>
      <c r="Z91" s="482">
        <f t="shared" si="36"/>
        <v>347.31875574622831</v>
      </c>
      <c r="AA91" s="204"/>
    </row>
    <row r="92" spans="1:27" ht="15">
      <c r="A92" s="43">
        <v>74</v>
      </c>
      <c r="B92" s="67" t="s">
        <v>76</v>
      </c>
      <c r="C92" s="60">
        <f>Vertetie_ienemumi!I79</f>
        <v>1574520.3921562522</v>
      </c>
      <c r="D92" s="134">
        <f>Iedzivotaju_skaits_struktura!C79</f>
        <v>3975</v>
      </c>
      <c r="E92" s="134">
        <f>Iedzivotaju_skaits_struktura!D79</f>
        <v>201</v>
      </c>
      <c r="F92" s="134">
        <f>Iedzivotaju_skaits_struktura!E79</f>
        <v>347</v>
      </c>
      <c r="G92" s="134">
        <f>Iedzivotaju_skaits_struktura!F79</f>
        <v>852</v>
      </c>
      <c r="H92" s="237">
        <v>643.19200000000001</v>
      </c>
      <c r="I92" s="60">
        <f t="shared" si="23"/>
        <v>396.10575903301941</v>
      </c>
      <c r="J92" s="60">
        <f t="shared" si="24"/>
        <v>7184.6918400000013</v>
      </c>
      <c r="K92" s="60">
        <f t="shared" si="25"/>
        <v>219.14932849176338</v>
      </c>
      <c r="L92" s="60">
        <f t="shared" ref="L92:L123" si="37">(0.6*($K$16-K92)+$K$9/$J$16*($K$7-K92)/($K$7-$K$5))*J92</f>
        <v>787138.56296015903</v>
      </c>
      <c r="M92" s="347">
        <f t="shared" si="26"/>
        <v>2361658.9551164112</v>
      </c>
      <c r="N92" s="351"/>
      <c r="O92" s="422">
        <v>2159063.9058586778</v>
      </c>
      <c r="P92" s="135">
        <f t="shared" si="27"/>
        <v>202595.04925773339</v>
      </c>
      <c r="Q92" s="215">
        <f t="shared" si="28"/>
        <v>9.3834670066034853E-2</v>
      </c>
      <c r="R92" s="135">
        <f t="shared" si="29"/>
        <v>0</v>
      </c>
      <c r="S92" s="135">
        <f t="shared" si="30"/>
        <v>0</v>
      </c>
      <c r="T92" s="429">
        <f t="shared" si="31"/>
        <v>0</v>
      </c>
      <c r="U92" s="361">
        <f t="shared" si="21"/>
        <v>787138.56296015903</v>
      </c>
      <c r="V92" s="357">
        <f t="shared" si="32"/>
        <v>2361658.9551164112</v>
      </c>
      <c r="W92" s="342">
        <f t="shared" si="33"/>
        <v>202595.04925773339</v>
      </c>
      <c r="X92" s="224">
        <f t="shared" si="34"/>
        <v>9.3834670066034853E-2</v>
      </c>
      <c r="Y92" s="482">
        <f t="shared" si="35"/>
        <v>594.12803902299652</v>
      </c>
      <c r="Z92" s="482">
        <f t="shared" si="36"/>
        <v>328.70706325470053</v>
      </c>
      <c r="AA92" s="204"/>
    </row>
    <row r="93" spans="1:27" ht="15">
      <c r="A93" s="43">
        <v>75</v>
      </c>
      <c r="B93" s="67" t="s">
        <v>77</v>
      </c>
      <c r="C93" s="60">
        <f>Vertetie_ienemumi!I80</f>
        <v>2103541.9894031039</v>
      </c>
      <c r="D93" s="134">
        <f>Iedzivotaju_skaits_struktura!C80</f>
        <v>3607</v>
      </c>
      <c r="E93" s="134">
        <f>Iedzivotaju_skaits_struktura!D80</f>
        <v>186</v>
      </c>
      <c r="F93" s="134">
        <f>Iedzivotaju_skaits_struktura!E80</f>
        <v>352</v>
      </c>
      <c r="G93" s="134">
        <f>Iedzivotaju_skaits_struktura!F80</f>
        <v>832</v>
      </c>
      <c r="H93" s="237">
        <v>350.42099999999999</v>
      </c>
      <c r="I93" s="60">
        <f t="shared" si="23"/>
        <v>583.18325184449793</v>
      </c>
      <c r="J93" s="60">
        <f t="shared" si="24"/>
        <v>6338.0799200000001</v>
      </c>
      <c r="K93" s="60">
        <f t="shared" si="25"/>
        <v>331.88947062111265</v>
      </c>
      <c r="L93" s="60">
        <f t="shared" si="37"/>
        <v>245032.25094437279</v>
      </c>
      <c r="M93" s="347">
        <f t="shared" si="26"/>
        <v>2348574.2403474767</v>
      </c>
      <c r="N93" s="351"/>
      <c r="O93" s="422">
        <v>2036150.428713066</v>
      </c>
      <c r="P93" s="135">
        <f t="shared" si="27"/>
        <v>312423.81163441064</v>
      </c>
      <c r="Q93" s="215">
        <f t="shared" si="28"/>
        <v>0.15343847253558551</v>
      </c>
      <c r="R93" s="135">
        <f t="shared" si="29"/>
        <v>-55868.857616564259</v>
      </c>
      <c r="S93" s="135">
        <f t="shared" si="30"/>
        <v>0</v>
      </c>
      <c r="T93" s="429">
        <f t="shared" si="31"/>
        <v>0</v>
      </c>
      <c r="U93" s="361">
        <f t="shared" ref="U93:U137" si="38">L93+R93+T93</f>
        <v>189163.39332780853</v>
      </c>
      <c r="V93" s="357">
        <f t="shared" si="32"/>
        <v>2292705.3827309124</v>
      </c>
      <c r="W93" s="342">
        <f t="shared" si="33"/>
        <v>256554.95401784638</v>
      </c>
      <c r="X93" s="224">
        <f t="shared" si="34"/>
        <v>0.12600000000000011</v>
      </c>
      <c r="Y93" s="482">
        <f t="shared" si="35"/>
        <v>635.62666557552325</v>
      </c>
      <c r="Z93" s="482">
        <f t="shared" si="36"/>
        <v>361.7350067638327</v>
      </c>
      <c r="AA93" s="204"/>
    </row>
    <row r="94" spans="1:27" ht="15">
      <c r="A94" s="43">
        <v>76</v>
      </c>
      <c r="B94" s="67" t="s">
        <v>78</v>
      </c>
      <c r="C94" s="60">
        <f>Vertetie_ienemumi!I81</f>
        <v>22178433.762601938</v>
      </c>
      <c r="D94" s="134">
        <f>Iedzivotaju_skaits_struktura!C81</f>
        <v>36888</v>
      </c>
      <c r="E94" s="134">
        <f>Iedzivotaju_skaits_struktura!D81</f>
        <v>2703</v>
      </c>
      <c r="F94" s="134">
        <f>Iedzivotaju_skaits_struktura!E81</f>
        <v>3911</v>
      </c>
      <c r="G94" s="134">
        <f>Iedzivotaju_skaits_struktura!F81</f>
        <v>7871</v>
      </c>
      <c r="H94" s="237">
        <v>987.93799999999999</v>
      </c>
      <c r="I94" s="60">
        <f t="shared" si="23"/>
        <v>601.23708963895945</v>
      </c>
      <c r="J94" s="60">
        <f t="shared" si="24"/>
        <v>63289.085760000002</v>
      </c>
      <c r="K94" s="60">
        <f t="shared" si="25"/>
        <v>350.43062316787586</v>
      </c>
      <c r="L94" s="60">
        <f t="shared" si="37"/>
        <v>1708843.1803802394</v>
      </c>
      <c r="M94" s="347">
        <f t="shared" si="26"/>
        <v>23887276.942982178</v>
      </c>
      <c r="N94" s="351"/>
      <c r="O94" s="422">
        <v>21350562.585964505</v>
      </c>
      <c r="P94" s="135">
        <f t="shared" si="27"/>
        <v>2536714.3570176736</v>
      </c>
      <c r="Q94" s="215">
        <f t="shared" si="28"/>
        <v>0.11881252996514791</v>
      </c>
      <c r="R94" s="135">
        <f t="shared" si="29"/>
        <v>0</v>
      </c>
      <c r="S94" s="135">
        <f t="shared" si="30"/>
        <v>0</v>
      </c>
      <c r="T94" s="429">
        <f t="shared" si="31"/>
        <v>0</v>
      </c>
      <c r="U94" s="361">
        <f t="shared" si="38"/>
        <v>1708843.1803802394</v>
      </c>
      <c r="V94" s="357">
        <f t="shared" si="32"/>
        <v>23887276.942982178</v>
      </c>
      <c r="W94" s="342">
        <f t="shared" si="33"/>
        <v>2536714.3570176736</v>
      </c>
      <c r="X94" s="224">
        <f t="shared" si="34"/>
        <v>0.11881252996514791</v>
      </c>
      <c r="Y94" s="482">
        <f t="shared" si="35"/>
        <v>647.56226802705964</v>
      </c>
      <c r="Z94" s="482">
        <f t="shared" si="36"/>
        <v>377.43122145207894</v>
      </c>
      <c r="AA94" s="204"/>
    </row>
    <row r="95" spans="1:27" ht="15">
      <c r="A95" s="43">
        <v>77</v>
      </c>
      <c r="B95" s="67" t="s">
        <v>79</v>
      </c>
      <c r="C95" s="60">
        <f>Vertetie_ienemumi!I82</f>
        <v>13701101.603222866</v>
      </c>
      <c r="D95" s="134">
        <f>Iedzivotaju_skaits_struktura!C82</f>
        <v>20219</v>
      </c>
      <c r="E95" s="134">
        <f>Iedzivotaju_skaits_struktura!D82</f>
        <v>1470</v>
      </c>
      <c r="F95" s="134">
        <f>Iedzivotaju_skaits_struktura!E82</f>
        <v>2157</v>
      </c>
      <c r="G95" s="134">
        <f>Iedzivotaju_skaits_struktura!F82</f>
        <v>3907</v>
      </c>
      <c r="H95" s="237">
        <v>298.10200000000003</v>
      </c>
      <c r="I95" s="60">
        <f t="shared" si="23"/>
        <v>677.63497716122788</v>
      </c>
      <c r="J95" s="60">
        <f t="shared" si="24"/>
        <v>34034.915039999993</v>
      </c>
      <c r="K95" s="60">
        <f t="shared" si="25"/>
        <v>402.56018230456755</v>
      </c>
      <c r="L95" s="60">
        <f t="shared" si="37"/>
        <v>-196770.4822208994</v>
      </c>
      <c r="M95" s="347">
        <f t="shared" si="26"/>
        <v>13504331.121001966</v>
      </c>
      <c r="N95" s="351"/>
      <c r="O95" s="422">
        <v>12799248.604397133</v>
      </c>
      <c r="P95" s="135">
        <f t="shared" si="27"/>
        <v>705082.5166048333</v>
      </c>
      <c r="Q95" s="215">
        <f t="shared" si="28"/>
        <v>5.5087805417155966E-2</v>
      </c>
      <c r="R95" s="135">
        <f t="shared" si="29"/>
        <v>0</v>
      </c>
      <c r="S95" s="135">
        <f t="shared" si="30"/>
        <v>0</v>
      </c>
      <c r="T95" s="429">
        <f t="shared" si="31"/>
        <v>0</v>
      </c>
      <c r="U95" s="361">
        <f t="shared" si="38"/>
        <v>-196770.4822208994</v>
      </c>
      <c r="V95" s="357">
        <f t="shared" si="32"/>
        <v>13504331.121001966</v>
      </c>
      <c r="W95" s="342">
        <f t="shared" si="33"/>
        <v>705082.5166048333</v>
      </c>
      <c r="X95" s="224">
        <f t="shared" si="34"/>
        <v>5.5087805417155966E-2</v>
      </c>
      <c r="Y95" s="482">
        <f t="shared" si="35"/>
        <v>667.90301800296584</v>
      </c>
      <c r="Z95" s="482">
        <f t="shared" si="36"/>
        <v>396.77875220581041</v>
      </c>
      <c r="AA95" s="204"/>
    </row>
    <row r="96" spans="1:27" ht="15">
      <c r="A96" s="43">
        <v>78</v>
      </c>
      <c r="B96" s="70" t="s">
        <v>80</v>
      </c>
      <c r="C96" s="60">
        <f>Vertetie_ienemumi!I83</f>
        <v>6837323.2476134971</v>
      </c>
      <c r="D96" s="134">
        <f>Iedzivotaju_skaits_struktura!C83</f>
        <v>10628</v>
      </c>
      <c r="E96" s="134">
        <f>Iedzivotaju_skaits_struktura!D83</f>
        <v>1008</v>
      </c>
      <c r="F96" s="134">
        <f>Iedzivotaju_skaits_struktura!E83</f>
        <v>1214</v>
      </c>
      <c r="G96" s="134">
        <f>Iedzivotaju_skaits_struktura!F83</f>
        <v>1840</v>
      </c>
      <c r="H96" s="237">
        <v>285.67599999999999</v>
      </c>
      <c r="I96" s="60">
        <f t="shared" si="23"/>
        <v>643.33112980932412</v>
      </c>
      <c r="J96" s="60">
        <f t="shared" si="24"/>
        <v>18740.187519999999</v>
      </c>
      <c r="K96" s="60">
        <f t="shared" si="25"/>
        <v>364.84817669601938</v>
      </c>
      <c r="L96" s="60">
        <f t="shared" si="37"/>
        <v>336086.92649699358</v>
      </c>
      <c r="M96" s="347">
        <f t="shared" si="26"/>
        <v>7173410.1741104908</v>
      </c>
      <c r="N96" s="351"/>
      <c r="O96" s="422">
        <v>6414926.3113175202</v>
      </c>
      <c r="P96" s="135">
        <f t="shared" si="27"/>
        <v>758483.86279297061</v>
      </c>
      <c r="Q96" s="215">
        <f t="shared" si="28"/>
        <v>0.11823734614921722</v>
      </c>
      <c r="R96" s="135">
        <f t="shared" si="29"/>
        <v>0</v>
      </c>
      <c r="S96" s="135">
        <f t="shared" si="30"/>
        <v>0</v>
      </c>
      <c r="T96" s="429">
        <f t="shared" si="31"/>
        <v>0</v>
      </c>
      <c r="U96" s="361">
        <f t="shared" si="38"/>
        <v>336086.92649699358</v>
      </c>
      <c r="V96" s="357">
        <f t="shared" si="32"/>
        <v>7173410.1741104908</v>
      </c>
      <c r="W96" s="342">
        <f t="shared" si="33"/>
        <v>758483.86279297061</v>
      </c>
      <c r="X96" s="224">
        <f t="shared" si="34"/>
        <v>0.11823734614921722</v>
      </c>
      <c r="Y96" s="482">
        <f t="shared" si="35"/>
        <v>674.95391175296299</v>
      </c>
      <c r="Z96" s="482">
        <f t="shared" si="36"/>
        <v>382.78219822799781</v>
      </c>
      <c r="AA96" s="204"/>
    </row>
    <row r="97" spans="1:27" ht="15">
      <c r="A97" s="43">
        <v>79</v>
      </c>
      <c r="B97" s="67" t="s">
        <v>81</v>
      </c>
      <c r="C97" s="60">
        <f>Vertetie_ienemumi!I84</f>
        <v>2081581.9685512783</v>
      </c>
      <c r="D97" s="134">
        <f>Iedzivotaju_skaits_struktura!C84</f>
        <v>4213</v>
      </c>
      <c r="E97" s="134">
        <f>Iedzivotaju_skaits_struktura!D84</f>
        <v>255</v>
      </c>
      <c r="F97" s="134">
        <f>Iedzivotaju_skaits_struktura!E84</f>
        <v>430</v>
      </c>
      <c r="G97" s="134">
        <f>Iedzivotaju_skaits_struktura!F84</f>
        <v>892</v>
      </c>
      <c r="H97" s="237">
        <v>485.005</v>
      </c>
      <c r="I97" s="60">
        <f t="shared" si="23"/>
        <v>494.08544233355764</v>
      </c>
      <c r="J97" s="60">
        <f t="shared" si="24"/>
        <v>7608.7875999999997</v>
      </c>
      <c r="K97" s="60">
        <f t="shared" si="25"/>
        <v>273.57603838899098</v>
      </c>
      <c r="L97" s="60">
        <f t="shared" si="37"/>
        <v>573178.54862912453</v>
      </c>
      <c r="M97" s="347">
        <f t="shared" si="26"/>
        <v>2654760.5171804028</v>
      </c>
      <c r="N97" s="351"/>
      <c r="O97" s="422">
        <v>2369898.0361748408</v>
      </c>
      <c r="P97" s="135">
        <f t="shared" si="27"/>
        <v>284862.481005562</v>
      </c>
      <c r="Q97" s="215">
        <f t="shared" si="28"/>
        <v>0.12020031100804118</v>
      </c>
      <c r="R97" s="135">
        <f t="shared" si="29"/>
        <v>0</v>
      </c>
      <c r="S97" s="135">
        <f t="shared" si="30"/>
        <v>0</v>
      </c>
      <c r="T97" s="429">
        <f t="shared" si="31"/>
        <v>0</v>
      </c>
      <c r="U97" s="361">
        <f t="shared" si="38"/>
        <v>573178.54862912453</v>
      </c>
      <c r="V97" s="357">
        <f t="shared" si="32"/>
        <v>2654760.5171804028</v>
      </c>
      <c r="W97" s="342">
        <f t="shared" si="33"/>
        <v>284862.481005562</v>
      </c>
      <c r="X97" s="224">
        <f t="shared" si="34"/>
        <v>0.12020031100804118</v>
      </c>
      <c r="Y97" s="482">
        <f t="shared" si="35"/>
        <v>630.13541827211077</v>
      </c>
      <c r="Z97" s="482">
        <f t="shared" si="36"/>
        <v>348.90716586442795</v>
      </c>
      <c r="AA97" s="204"/>
    </row>
    <row r="98" spans="1:27" ht="15">
      <c r="A98" s="43">
        <v>80</v>
      </c>
      <c r="B98" s="67" t="s">
        <v>82</v>
      </c>
      <c r="C98" s="60">
        <f>Vertetie_ienemumi!I85</f>
        <v>1374436.0288549783</v>
      </c>
      <c r="D98" s="134">
        <f>Iedzivotaju_skaits_struktura!C85</f>
        <v>2975</v>
      </c>
      <c r="E98" s="134">
        <f>Iedzivotaju_skaits_struktura!D85</f>
        <v>168</v>
      </c>
      <c r="F98" s="134">
        <f>Iedzivotaju_skaits_struktura!E85</f>
        <v>274</v>
      </c>
      <c r="G98" s="134">
        <f>Iedzivotaju_skaits_struktura!F85</f>
        <v>697</v>
      </c>
      <c r="H98" s="237">
        <v>515.16599999999994</v>
      </c>
      <c r="I98" s="60">
        <f t="shared" si="23"/>
        <v>461.99530381679944</v>
      </c>
      <c r="J98" s="60">
        <f t="shared" si="24"/>
        <v>5560.1923199999992</v>
      </c>
      <c r="K98" s="60">
        <f t="shared" si="25"/>
        <v>247.19217425468091</v>
      </c>
      <c r="L98" s="60">
        <f t="shared" si="37"/>
        <v>511108.44753762387</v>
      </c>
      <c r="M98" s="347">
        <f t="shared" si="26"/>
        <v>1885544.4763926021</v>
      </c>
      <c r="N98" s="351"/>
      <c r="O98" s="422">
        <v>1666609.1876510126</v>
      </c>
      <c r="P98" s="135">
        <f t="shared" si="27"/>
        <v>218935.28874158952</v>
      </c>
      <c r="Q98" s="215">
        <f t="shared" si="28"/>
        <v>0.13136570370775758</v>
      </c>
      <c r="R98" s="135">
        <f t="shared" si="29"/>
        <v>-8942.5310975620523</v>
      </c>
      <c r="S98" s="135">
        <f t="shared" si="30"/>
        <v>0</v>
      </c>
      <c r="T98" s="429">
        <f t="shared" si="31"/>
        <v>0</v>
      </c>
      <c r="U98" s="361">
        <f t="shared" si="38"/>
        <v>502165.91644006182</v>
      </c>
      <c r="V98" s="357">
        <f t="shared" si="32"/>
        <v>1876601.94529504</v>
      </c>
      <c r="W98" s="342">
        <f t="shared" si="33"/>
        <v>209992.75764402747</v>
      </c>
      <c r="X98" s="224">
        <f t="shared" si="34"/>
        <v>0.12599999999999989</v>
      </c>
      <c r="Y98" s="482">
        <f t="shared" si="35"/>
        <v>630.79056984707233</v>
      </c>
      <c r="Z98" s="482">
        <f t="shared" si="36"/>
        <v>337.50666115359121</v>
      </c>
      <c r="AA98" s="204"/>
    </row>
    <row r="99" spans="1:27" ht="15">
      <c r="A99" s="43">
        <v>81</v>
      </c>
      <c r="B99" s="67" t="s">
        <v>83</v>
      </c>
      <c r="C99" s="60">
        <f>Vertetie_ienemumi!I86</f>
        <v>2571029.259992802</v>
      </c>
      <c r="D99" s="134">
        <f>Iedzivotaju_skaits_struktura!C86</f>
        <v>5763</v>
      </c>
      <c r="E99" s="134">
        <f>Iedzivotaju_skaits_struktura!D86</f>
        <v>331</v>
      </c>
      <c r="F99" s="134">
        <f>Iedzivotaju_skaits_struktura!E86</f>
        <v>585</v>
      </c>
      <c r="G99" s="134">
        <f>Iedzivotaju_skaits_struktura!F86</f>
        <v>1351</v>
      </c>
      <c r="H99" s="237">
        <v>375.03500000000003</v>
      </c>
      <c r="I99" s="60">
        <f t="shared" si="23"/>
        <v>446.12688877195939</v>
      </c>
      <c r="J99" s="60">
        <f t="shared" si="24"/>
        <v>10014.433199999999</v>
      </c>
      <c r="K99" s="60">
        <f t="shared" si="25"/>
        <v>256.7323790219902</v>
      </c>
      <c r="L99" s="60">
        <f t="shared" si="37"/>
        <v>860473.92340764636</v>
      </c>
      <c r="M99" s="347">
        <f t="shared" si="26"/>
        <v>3431503.1834004484</v>
      </c>
      <c r="N99" s="351"/>
      <c r="O99" s="422">
        <v>3320721.3597833123</v>
      </c>
      <c r="P99" s="135">
        <f t="shared" si="27"/>
        <v>110781.82361713611</v>
      </c>
      <c r="Q99" s="215">
        <f t="shared" si="28"/>
        <v>3.3360770632187231E-2</v>
      </c>
      <c r="R99" s="135">
        <f t="shared" si="29"/>
        <v>0</v>
      </c>
      <c r="S99" s="135">
        <f t="shared" si="30"/>
        <v>0</v>
      </c>
      <c r="T99" s="429">
        <f t="shared" si="31"/>
        <v>0</v>
      </c>
      <c r="U99" s="361">
        <f t="shared" si="38"/>
        <v>860473.92340764636</v>
      </c>
      <c r="V99" s="357">
        <f t="shared" si="32"/>
        <v>3431503.1834004484</v>
      </c>
      <c r="W99" s="342">
        <f t="shared" si="33"/>
        <v>110781.82361713611</v>
      </c>
      <c r="X99" s="224">
        <f t="shared" si="34"/>
        <v>3.3360770632187231E-2</v>
      </c>
      <c r="Y99" s="482">
        <f t="shared" si="35"/>
        <v>595.43695703634364</v>
      </c>
      <c r="Z99" s="482">
        <f t="shared" si="36"/>
        <v>342.65575643366901</v>
      </c>
      <c r="AA99" s="204"/>
    </row>
    <row r="100" spans="1:27" ht="15">
      <c r="A100" s="43">
        <v>82</v>
      </c>
      <c r="B100" s="67" t="s">
        <v>84</v>
      </c>
      <c r="C100" s="60">
        <f>Vertetie_ienemumi!I87</f>
        <v>4604270.9565355591</v>
      </c>
      <c r="D100" s="134">
        <f>Iedzivotaju_skaits_struktura!C87</f>
        <v>10692</v>
      </c>
      <c r="E100" s="134">
        <f>Iedzivotaju_skaits_struktura!D87</f>
        <v>657</v>
      </c>
      <c r="F100" s="134">
        <f>Iedzivotaju_skaits_struktura!E87</f>
        <v>972</v>
      </c>
      <c r="G100" s="134">
        <f>Iedzivotaju_skaits_struktura!F87</f>
        <v>2274</v>
      </c>
      <c r="H100" s="237">
        <v>363.12099999999998</v>
      </c>
      <c r="I100" s="60">
        <f t="shared" si="23"/>
        <v>430.62766147919558</v>
      </c>
      <c r="J100" s="60">
        <f t="shared" si="24"/>
        <v>17632.803919999998</v>
      </c>
      <c r="K100" s="60">
        <f t="shared" si="25"/>
        <v>261.11961418190373</v>
      </c>
      <c r="L100" s="60">
        <f t="shared" si="37"/>
        <v>1466422.170084042</v>
      </c>
      <c r="M100" s="347">
        <f t="shared" si="26"/>
        <v>6070693.1266196016</v>
      </c>
      <c r="N100" s="351"/>
      <c r="O100" s="422">
        <v>5890971.7828222318</v>
      </c>
      <c r="P100" s="135">
        <f t="shared" si="27"/>
        <v>179721.34379736986</v>
      </c>
      <c r="Q100" s="215">
        <f t="shared" si="28"/>
        <v>3.0507928135291351E-2</v>
      </c>
      <c r="R100" s="135">
        <f t="shared" si="29"/>
        <v>0</v>
      </c>
      <c r="S100" s="135">
        <f t="shared" si="30"/>
        <v>0</v>
      </c>
      <c r="T100" s="429">
        <f t="shared" si="31"/>
        <v>0</v>
      </c>
      <c r="U100" s="361">
        <f t="shared" si="38"/>
        <v>1466422.170084042</v>
      </c>
      <c r="V100" s="357">
        <f t="shared" si="32"/>
        <v>6070693.1266196016</v>
      </c>
      <c r="W100" s="342">
        <f t="shared" si="33"/>
        <v>179721.34379736986</v>
      </c>
      <c r="X100" s="224">
        <f t="shared" si="34"/>
        <v>3.0507928135291351E-2</v>
      </c>
      <c r="Y100" s="482">
        <f t="shared" si="35"/>
        <v>567.7790054825665</v>
      </c>
      <c r="Z100" s="482">
        <f t="shared" si="36"/>
        <v>344.28404887630614</v>
      </c>
      <c r="AA100" s="204"/>
    </row>
    <row r="101" spans="1:27" ht="15">
      <c r="A101" s="43">
        <v>83</v>
      </c>
      <c r="B101" s="67" t="s">
        <v>85</v>
      </c>
      <c r="C101" s="60">
        <f>Vertetie_ienemumi!I88</f>
        <v>2392102.0577508975</v>
      </c>
      <c r="D101" s="134">
        <f>Iedzivotaju_skaits_struktura!C88</f>
        <v>6044</v>
      </c>
      <c r="E101" s="134">
        <f>Iedzivotaju_skaits_struktura!D88</f>
        <v>378</v>
      </c>
      <c r="F101" s="134">
        <f>Iedzivotaju_skaits_struktura!E88</f>
        <v>685</v>
      </c>
      <c r="G101" s="134">
        <f>Iedzivotaju_skaits_struktura!F88</f>
        <v>1309</v>
      </c>
      <c r="H101" s="237">
        <v>519.66099999999994</v>
      </c>
      <c r="I101" s="60">
        <f t="shared" si="23"/>
        <v>395.7812802367468</v>
      </c>
      <c r="J101" s="60">
        <f t="shared" si="24"/>
        <v>10920.164720000001</v>
      </c>
      <c r="K101" s="60">
        <f t="shared" si="25"/>
        <v>219.05366073552207</v>
      </c>
      <c r="L101" s="60">
        <f t="shared" si="37"/>
        <v>1197045.4814879794</v>
      </c>
      <c r="M101" s="347">
        <f t="shared" si="26"/>
        <v>3589147.5392388767</v>
      </c>
      <c r="N101" s="351"/>
      <c r="O101" s="422">
        <v>3612754.8087221291</v>
      </c>
      <c r="P101" s="302">
        <f t="shared" si="27"/>
        <v>-23607.269483252428</v>
      </c>
      <c r="Q101" s="303">
        <f t="shared" si="28"/>
        <v>-6.5344233785969985E-3</v>
      </c>
      <c r="R101" s="135">
        <f t="shared" si="29"/>
        <v>0</v>
      </c>
      <c r="S101" s="135">
        <f t="shared" si="30"/>
        <v>23607.269483252428</v>
      </c>
      <c r="T101" s="429">
        <f t="shared" si="31"/>
        <v>23697.58181112539</v>
      </c>
      <c r="U101" s="361">
        <f t="shared" si="38"/>
        <v>1220743.0632991048</v>
      </c>
      <c r="V101" s="357">
        <f t="shared" si="32"/>
        <v>3612845.1210500021</v>
      </c>
      <c r="W101" s="342">
        <f t="shared" si="33"/>
        <v>90.31232787296176</v>
      </c>
      <c r="X101" s="224">
        <f t="shared" si="34"/>
        <v>2.499818909784679E-5</v>
      </c>
      <c r="Y101" s="482">
        <f t="shared" si="35"/>
        <v>597.75729997518238</v>
      </c>
      <c r="Z101" s="482">
        <f t="shared" si="36"/>
        <v>330.84163230918756</v>
      </c>
      <c r="AA101" s="204"/>
    </row>
    <row r="102" spans="1:27" ht="15">
      <c r="A102" s="43">
        <v>84</v>
      </c>
      <c r="B102" s="67" t="s">
        <v>86</v>
      </c>
      <c r="C102" s="60">
        <f>Vertetie_ienemumi!I89</f>
        <v>4479571.2049256414</v>
      </c>
      <c r="D102" s="134">
        <f>Iedzivotaju_skaits_struktura!C89</f>
        <v>8715</v>
      </c>
      <c r="E102" s="134">
        <f>Iedzivotaju_skaits_struktura!D89</f>
        <v>498</v>
      </c>
      <c r="F102" s="134">
        <f>Iedzivotaju_skaits_struktura!E89</f>
        <v>922</v>
      </c>
      <c r="G102" s="134">
        <f>Iedzivotaju_skaits_struktura!F89</f>
        <v>1774</v>
      </c>
      <c r="H102" s="237">
        <v>301.42599999999999</v>
      </c>
      <c r="I102" s="60">
        <f t="shared" si="23"/>
        <v>514.00702294040639</v>
      </c>
      <c r="J102" s="60">
        <f t="shared" si="24"/>
        <v>14656.967519999998</v>
      </c>
      <c r="K102" s="60">
        <f t="shared" si="25"/>
        <v>305.62742250831172</v>
      </c>
      <c r="L102" s="60">
        <f t="shared" si="37"/>
        <v>808703.99044329894</v>
      </c>
      <c r="M102" s="347">
        <f t="shared" si="26"/>
        <v>5288275.19536894</v>
      </c>
      <c r="N102" s="351"/>
      <c r="O102" s="422">
        <v>4890059.4583574301</v>
      </c>
      <c r="P102" s="135">
        <f t="shared" si="27"/>
        <v>398215.73701150995</v>
      </c>
      <c r="Q102" s="215">
        <f t="shared" si="28"/>
        <v>8.1433720878574034E-2</v>
      </c>
      <c r="R102" s="135">
        <f t="shared" si="29"/>
        <v>0</v>
      </c>
      <c r="S102" s="135">
        <f t="shared" si="30"/>
        <v>0</v>
      </c>
      <c r="T102" s="429">
        <f t="shared" si="31"/>
        <v>0</v>
      </c>
      <c r="U102" s="361">
        <f t="shared" si="38"/>
        <v>808703.99044329894</v>
      </c>
      <c r="V102" s="357">
        <f t="shared" si="32"/>
        <v>5288275.19536894</v>
      </c>
      <c r="W102" s="342">
        <f t="shared" si="33"/>
        <v>398215.73701150995</v>
      </c>
      <c r="X102" s="224">
        <f t="shared" si="34"/>
        <v>8.1433720878574034E-2</v>
      </c>
      <c r="Y102" s="482">
        <f t="shared" si="35"/>
        <v>606.80151409855875</v>
      </c>
      <c r="Z102" s="482">
        <f t="shared" si="36"/>
        <v>360.802818738111</v>
      </c>
      <c r="AA102" s="204"/>
    </row>
    <row r="103" spans="1:27" ht="15">
      <c r="A103" s="43">
        <v>85</v>
      </c>
      <c r="B103" s="67" t="s">
        <v>87</v>
      </c>
      <c r="C103" s="60">
        <f>Vertetie_ienemumi!I90</f>
        <v>1436192.3199614934</v>
      </c>
      <c r="D103" s="134">
        <f>Iedzivotaju_skaits_struktura!C90</f>
        <v>3661</v>
      </c>
      <c r="E103" s="134">
        <f>Iedzivotaju_skaits_struktura!D90</f>
        <v>198</v>
      </c>
      <c r="F103" s="134">
        <f>Iedzivotaju_skaits_struktura!E90</f>
        <v>367</v>
      </c>
      <c r="G103" s="134">
        <f>Iedzivotaju_skaits_struktura!F90</f>
        <v>811</v>
      </c>
      <c r="H103" s="237">
        <v>308.68900000000002</v>
      </c>
      <c r="I103" s="60">
        <f t="shared" si="23"/>
        <v>392.29508876304106</v>
      </c>
      <c r="J103" s="60">
        <f t="shared" si="24"/>
        <v>6390.0872799999997</v>
      </c>
      <c r="K103" s="60">
        <f t="shared" si="25"/>
        <v>224.75316173795571</v>
      </c>
      <c r="L103" s="60">
        <f t="shared" si="37"/>
        <v>677564.76409159484</v>
      </c>
      <c r="M103" s="347">
        <f t="shared" si="26"/>
        <v>2113757.084053088</v>
      </c>
      <c r="N103" s="351"/>
      <c r="O103" s="422">
        <v>2067403.6174740437</v>
      </c>
      <c r="P103" s="135">
        <f t="shared" si="27"/>
        <v>46353.466579044238</v>
      </c>
      <c r="Q103" s="215">
        <f t="shared" si="28"/>
        <v>2.2421101611343364E-2</v>
      </c>
      <c r="R103" s="135">
        <f t="shared" si="29"/>
        <v>0</v>
      </c>
      <c r="S103" s="135">
        <f t="shared" si="30"/>
        <v>0</v>
      </c>
      <c r="T103" s="429">
        <f t="shared" si="31"/>
        <v>0</v>
      </c>
      <c r="U103" s="361">
        <f t="shared" si="38"/>
        <v>677564.76409159484</v>
      </c>
      <c r="V103" s="357">
        <f t="shared" si="32"/>
        <v>2113757.084053088</v>
      </c>
      <c r="W103" s="342">
        <f t="shared" si="33"/>
        <v>46353.466579044238</v>
      </c>
      <c r="X103" s="224">
        <f t="shared" si="34"/>
        <v>2.2421101611343364E-2</v>
      </c>
      <c r="Y103" s="482">
        <f t="shared" si="35"/>
        <v>577.37150616036274</v>
      </c>
      <c r="Z103" s="482">
        <f t="shared" si="36"/>
        <v>330.78688778928353</v>
      </c>
      <c r="AA103" s="204"/>
    </row>
    <row r="104" spans="1:27" ht="15">
      <c r="A104" s="43">
        <v>86</v>
      </c>
      <c r="B104" s="67" t="s">
        <v>88</v>
      </c>
      <c r="C104" s="60">
        <f>Vertetie_ienemumi!I91</f>
        <v>9043243.771213904</v>
      </c>
      <c r="D104" s="134">
        <f>Iedzivotaju_skaits_struktura!C91</f>
        <v>29772</v>
      </c>
      <c r="E104" s="134">
        <f>Iedzivotaju_skaits_struktura!D91</f>
        <v>1721</v>
      </c>
      <c r="F104" s="134">
        <f>Iedzivotaju_skaits_struktura!E91</f>
        <v>3214</v>
      </c>
      <c r="G104" s="134">
        <f>Iedzivotaju_skaits_struktura!F91</f>
        <v>5877</v>
      </c>
      <c r="H104" s="237">
        <v>2516.3029999999999</v>
      </c>
      <c r="I104" s="60">
        <f t="shared" si="23"/>
        <v>303.74995872678704</v>
      </c>
      <c r="J104" s="60">
        <f t="shared" si="24"/>
        <v>52450.540559999994</v>
      </c>
      <c r="K104" s="60">
        <f t="shared" si="25"/>
        <v>172.41469152961395</v>
      </c>
      <c r="L104" s="60">
        <f t="shared" si="37"/>
        <v>7287852.0559857925</v>
      </c>
      <c r="M104" s="347">
        <f t="shared" si="26"/>
        <v>16331095.827199697</v>
      </c>
      <c r="N104" s="351"/>
      <c r="O104" s="422">
        <v>16780602.649303325</v>
      </c>
      <c r="P104" s="302">
        <f t="shared" si="27"/>
        <v>-449506.82210362703</v>
      </c>
      <c r="Q104" s="303">
        <f t="shared" si="28"/>
        <v>-2.6787287173043794E-2</v>
      </c>
      <c r="R104" s="135">
        <f t="shared" si="29"/>
        <v>0</v>
      </c>
      <c r="S104" s="135">
        <f t="shared" si="30"/>
        <v>449506.82210362703</v>
      </c>
      <c r="T104" s="429">
        <f t="shared" si="31"/>
        <v>451226.46221396496</v>
      </c>
      <c r="U104" s="361">
        <f t="shared" si="38"/>
        <v>7739078.5181997577</v>
      </c>
      <c r="V104" s="357">
        <f t="shared" si="32"/>
        <v>16782322.289413661</v>
      </c>
      <c r="W104" s="342">
        <f t="shared" si="33"/>
        <v>1719.6401103362441</v>
      </c>
      <c r="X104" s="224">
        <f t="shared" si="34"/>
        <v>1.0247785173600477E-4</v>
      </c>
      <c r="Y104" s="482">
        <f t="shared" si="35"/>
        <v>563.69482364012026</v>
      </c>
      <c r="Z104" s="482">
        <f t="shared" si="36"/>
        <v>319.96471552501504</v>
      </c>
      <c r="AA104" s="204"/>
    </row>
    <row r="105" spans="1:27" ht="15">
      <c r="A105" s="43">
        <v>87</v>
      </c>
      <c r="B105" s="67" t="s">
        <v>89</v>
      </c>
      <c r="C105" s="60">
        <f>Vertetie_ienemumi!I92</f>
        <v>1578208.6194332049</v>
      </c>
      <c r="D105" s="134">
        <f>Iedzivotaju_skaits_struktura!C92</f>
        <v>5671</v>
      </c>
      <c r="E105" s="134">
        <f>Iedzivotaju_skaits_struktura!D92</f>
        <v>231</v>
      </c>
      <c r="F105" s="134">
        <f>Iedzivotaju_skaits_struktura!E92</f>
        <v>575</v>
      </c>
      <c r="G105" s="134">
        <f>Iedzivotaju_skaits_struktura!F92</f>
        <v>1254</v>
      </c>
      <c r="H105" s="237">
        <v>627.02800000000002</v>
      </c>
      <c r="I105" s="60">
        <f t="shared" si="23"/>
        <v>278.29458991945069</v>
      </c>
      <c r="J105" s="60">
        <f t="shared" si="24"/>
        <v>9967.0825600000007</v>
      </c>
      <c r="K105" s="60">
        <f t="shared" si="25"/>
        <v>158.3420835467831</v>
      </c>
      <c r="L105" s="60">
        <f t="shared" si="37"/>
        <v>1473102.7580086794</v>
      </c>
      <c r="M105" s="347">
        <f t="shared" si="26"/>
        <v>3051311.377441884</v>
      </c>
      <c r="N105" s="351"/>
      <c r="O105" s="422">
        <v>3136981.5510771126</v>
      </c>
      <c r="P105" s="302">
        <f t="shared" si="27"/>
        <v>-85670.173635228537</v>
      </c>
      <c r="Q105" s="303">
        <f t="shared" si="28"/>
        <v>-2.7309747360743319E-2</v>
      </c>
      <c r="R105" s="135">
        <f t="shared" si="29"/>
        <v>0</v>
      </c>
      <c r="S105" s="135">
        <f t="shared" si="30"/>
        <v>85670.173635228537</v>
      </c>
      <c r="T105" s="429">
        <f t="shared" si="31"/>
        <v>85997.914749708856</v>
      </c>
      <c r="U105" s="361">
        <f t="shared" si="38"/>
        <v>1559100.6727583883</v>
      </c>
      <c r="V105" s="357">
        <f t="shared" si="32"/>
        <v>3137309.292191593</v>
      </c>
      <c r="W105" s="342">
        <f t="shared" si="33"/>
        <v>327.74111448042095</v>
      </c>
      <c r="X105" s="224">
        <f t="shared" si="34"/>
        <v>1.0447658334733489E-4</v>
      </c>
      <c r="Y105" s="482">
        <f t="shared" si="35"/>
        <v>553.21976585991763</v>
      </c>
      <c r="Z105" s="482">
        <f t="shared" si="36"/>
        <v>314.76706180625763</v>
      </c>
      <c r="AA105" s="204"/>
    </row>
    <row r="106" spans="1:27" ht="15">
      <c r="A106" s="43">
        <v>88</v>
      </c>
      <c r="B106" s="67" t="s">
        <v>90</v>
      </c>
      <c r="C106" s="60">
        <f>Vertetie_ienemumi!I93</f>
        <v>2043625.1676111969</v>
      </c>
      <c r="D106" s="134">
        <f>Iedzivotaju_skaits_struktura!C93</f>
        <v>4186</v>
      </c>
      <c r="E106" s="134">
        <f>Iedzivotaju_skaits_struktura!D93</f>
        <v>219</v>
      </c>
      <c r="F106" s="134">
        <f>Iedzivotaju_skaits_struktura!E93</f>
        <v>416</v>
      </c>
      <c r="G106" s="134">
        <f>Iedzivotaju_skaits_struktura!F93</f>
        <v>923</v>
      </c>
      <c r="H106" s="237">
        <v>200.34700000000001</v>
      </c>
      <c r="I106" s="60">
        <f t="shared" si="23"/>
        <v>488.20477009345365</v>
      </c>
      <c r="J106" s="60">
        <f t="shared" si="24"/>
        <v>7042.1674399999993</v>
      </c>
      <c r="K106" s="60">
        <f t="shared" si="25"/>
        <v>290.19832104577125</v>
      </c>
      <c r="L106" s="60">
        <f t="shared" si="37"/>
        <v>456882.38558337634</v>
      </c>
      <c r="M106" s="347">
        <f t="shared" si="26"/>
        <v>2500507.5531945731</v>
      </c>
      <c r="N106" s="351"/>
      <c r="O106" s="422">
        <v>2283089.4539038409</v>
      </c>
      <c r="P106" s="135">
        <f t="shared" si="27"/>
        <v>217418.09929073229</v>
      </c>
      <c r="Q106" s="215">
        <f t="shared" si="28"/>
        <v>9.5229776879294237E-2</v>
      </c>
      <c r="R106" s="135">
        <f t="shared" si="29"/>
        <v>0</v>
      </c>
      <c r="S106" s="135">
        <f t="shared" si="30"/>
        <v>0</v>
      </c>
      <c r="T106" s="429">
        <f t="shared" si="31"/>
        <v>0</v>
      </c>
      <c r="U106" s="361">
        <f t="shared" si="38"/>
        <v>456882.38558337634</v>
      </c>
      <c r="V106" s="357">
        <f t="shared" si="32"/>
        <v>2500507.5531945731</v>
      </c>
      <c r="W106" s="342">
        <f t="shared" si="33"/>
        <v>217418.09929073229</v>
      </c>
      <c r="X106" s="224">
        <f t="shared" si="34"/>
        <v>9.5229776879294237E-2</v>
      </c>
      <c r="Y106" s="482">
        <f t="shared" si="35"/>
        <v>597.35010826435098</v>
      </c>
      <c r="Z106" s="482">
        <f t="shared" si="36"/>
        <v>355.07641283726326</v>
      </c>
      <c r="AA106" s="204"/>
    </row>
    <row r="107" spans="1:27" ht="15">
      <c r="A107" s="43">
        <v>89</v>
      </c>
      <c r="B107" s="67" t="s">
        <v>91</v>
      </c>
      <c r="C107" s="60">
        <f>Vertetie_ienemumi!I94</f>
        <v>4307946.8313844865</v>
      </c>
      <c r="D107" s="134">
        <f>Iedzivotaju_skaits_struktura!C94</f>
        <v>6927</v>
      </c>
      <c r="E107" s="134">
        <f>Iedzivotaju_skaits_struktura!D94</f>
        <v>488</v>
      </c>
      <c r="F107" s="134">
        <f>Iedzivotaju_skaits_struktura!E94</f>
        <v>713</v>
      </c>
      <c r="G107" s="134">
        <f>Iedzivotaju_skaits_struktura!F94</f>
        <v>1210</v>
      </c>
      <c r="H107" s="237">
        <v>324.97500000000002</v>
      </c>
      <c r="I107" s="60">
        <f t="shared" si="23"/>
        <v>621.90657303081946</v>
      </c>
      <c r="J107" s="60">
        <f t="shared" si="24"/>
        <v>11782.661999999998</v>
      </c>
      <c r="K107" s="60">
        <f t="shared" si="25"/>
        <v>365.61744972269315</v>
      </c>
      <c r="L107" s="60">
        <f t="shared" si="37"/>
        <v>205610.50300466086</v>
      </c>
      <c r="M107" s="347">
        <f t="shared" si="26"/>
        <v>4513557.3343891473</v>
      </c>
      <c r="N107" s="351"/>
      <c r="O107" s="422">
        <v>4047490.1745967204</v>
      </c>
      <c r="P107" s="135">
        <f t="shared" si="27"/>
        <v>466067.15979242697</v>
      </c>
      <c r="Q107" s="215">
        <f t="shared" si="28"/>
        <v>0.11514967045938884</v>
      </c>
      <c r="R107" s="135">
        <f t="shared" si="29"/>
        <v>0</v>
      </c>
      <c r="S107" s="135">
        <f t="shared" si="30"/>
        <v>0</v>
      </c>
      <c r="T107" s="429">
        <f t="shared" si="31"/>
        <v>0</v>
      </c>
      <c r="U107" s="361">
        <f t="shared" si="38"/>
        <v>205610.50300466086</v>
      </c>
      <c r="V107" s="357">
        <f t="shared" si="32"/>
        <v>4513557.3343891473</v>
      </c>
      <c r="W107" s="342">
        <f t="shared" si="33"/>
        <v>466067.15979242697</v>
      </c>
      <c r="X107" s="224">
        <f t="shared" si="34"/>
        <v>0.11514967045938884</v>
      </c>
      <c r="Y107" s="482">
        <f t="shared" si="35"/>
        <v>651.58904784021183</v>
      </c>
      <c r="Z107" s="482">
        <f t="shared" si="36"/>
        <v>383.06770867136373</v>
      </c>
      <c r="AA107" s="204"/>
    </row>
    <row r="108" spans="1:27" ht="15">
      <c r="A108" s="43">
        <v>90</v>
      </c>
      <c r="B108" s="67" t="s">
        <v>92</v>
      </c>
      <c r="C108" s="60">
        <f>Vertetie_ienemumi!I95</f>
        <v>827362.21619278286</v>
      </c>
      <c r="D108" s="134">
        <f>Iedzivotaju_skaits_struktura!C95</f>
        <v>1859</v>
      </c>
      <c r="E108" s="134">
        <f>Iedzivotaju_skaits_struktura!D95</f>
        <v>104</v>
      </c>
      <c r="F108" s="134">
        <f>Iedzivotaju_skaits_struktura!E95</f>
        <v>160</v>
      </c>
      <c r="G108" s="134">
        <f>Iedzivotaju_skaits_struktura!F95</f>
        <v>464</v>
      </c>
      <c r="H108" s="237">
        <v>447.44800000000004</v>
      </c>
      <c r="I108" s="60">
        <f t="shared" si="23"/>
        <v>445.05767412199185</v>
      </c>
      <c r="J108" s="60">
        <f t="shared" si="24"/>
        <v>3647.4409600000004</v>
      </c>
      <c r="K108" s="60">
        <f t="shared" si="25"/>
        <v>226.83361437954099</v>
      </c>
      <c r="L108" s="60">
        <f t="shared" si="37"/>
        <v>381979.78367124998</v>
      </c>
      <c r="M108" s="347">
        <f t="shared" si="26"/>
        <v>1209341.999864033</v>
      </c>
      <c r="N108" s="351"/>
      <c r="O108" s="422">
        <v>1041049.0286021675</v>
      </c>
      <c r="P108" s="135">
        <f t="shared" si="27"/>
        <v>168292.97126186546</v>
      </c>
      <c r="Q108" s="215">
        <f t="shared" si="28"/>
        <v>0.16165710416908508</v>
      </c>
      <c r="R108" s="135">
        <f t="shared" si="29"/>
        <v>-37120.793657992268</v>
      </c>
      <c r="S108" s="135">
        <f t="shared" si="30"/>
        <v>0</v>
      </c>
      <c r="T108" s="429">
        <f t="shared" si="31"/>
        <v>0</v>
      </c>
      <c r="U108" s="361">
        <f t="shared" si="38"/>
        <v>344858.99001325772</v>
      </c>
      <c r="V108" s="357">
        <f t="shared" si="32"/>
        <v>1172221.2062060407</v>
      </c>
      <c r="W108" s="342">
        <f t="shared" si="33"/>
        <v>131172.17760387319</v>
      </c>
      <c r="X108" s="224">
        <f t="shared" si="34"/>
        <v>0.12600000000000011</v>
      </c>
      <c r="Y108" s="482">
        <f t="shared" si="35"/>
        <v>630.56546864230268</v>
      </c>
      <c r="Z108" s="482">
        <f t="shared" si="36"/>
        <v>321.38181784470629</v>
      </c>
      <c r="AA108" s="204"/>
    </row>
    <row r="109" spans="1:27" ht="15">
      <c r="A109" s="43">
        <v>91</v>
      </c>
      <c r="B109" s="67" t="s">
        <v>93</v>
      </c>
      <c r="C109" s="60">
        <f>Vertetie_ienemumi!I96</f>
        <v>723488.46820535837</v>
      </c>
      <c r="D109" s="134">
        <f>Iedzivotaju_skaits_struktura!C96</f>
        <v>2444</v>
      </c>
      <c r="E109" s="134">
        <f>Iedzivotaju_skaits_struktura!D96</f>
        <v>131</v>
      </c>
      <c r="F109" s="134">
        <f>Iedzivotaju_skaits_struktura!E96</f>
        <v>263</v>
      </c>
      <c r="G109" s="134">
        <f>Iedzivotaju_skaits_struktura!F96</f>
        <v>529</v>
      </c>
      <c r="H109" s="237">
        <v>513.49300000000005</v>
      </c>
      <c r="I109" s="60">
        <f t="shared" si="23"/>
        <v>296.02637815276529</v>
      </c>
      <c r="J109" s="60">
        <f t="shared" si="24"/>
        <v>4779.8893600000001</v>
      </c>
      <c r="K109" s="60">
        <f t="shared" si="25"/>
        <v>151.3609235937123</v>
      </c>
      <c r="L109" s="60">
        <f t="shared" si="37"/>
        <v>727436.71121791506</v>
      </c>
      <c r="M109" s="347">
        <f t="shared" si="26"/>
        <v>1450925.1794232735</v>
      </c>
      <c r="N109" s="351"/>
      <c r="O109" s="422">
        <v>1397351.8784390534</v>
      </c>
      <c r="P109" s="135">
        <f t="shared" si="27"/>
        <v>53573.300984220114</v>
      </c>
      <c r="Q109" s="215">
        <f t="shared" si="28"/>
        <v>3.833916267680948E-2</v>
      </c>
      <c r="R109" s="135">
        <f t="shared" si="29"/>
        <v>0</v>
      </c>
      <c r="S109" s="135">
        <f t="shared" si="30"/>
        <v>0</v>
      </c>
      <c r="T109" s="429">
        <f t="shared" si="31"/>
        <v>0</v>
      </c>
      <c r="U109" s="361">
        <f t="shared" si="38"/>
        <v>727436.71121791506</v>
      </c>
      <c r="V109" s="357">
        <f t="shared" si="32"/>
        <v>1450925.1794232735</v>
      </c>
      <c r="W109" s="342">
        <f t="shared" si="33"/>
        <v>53573.300984220114</v>
      </c>
      <c r="X109" s="224">
        <f t="shared" si="34"/>
        <v>3.833916267680948E-2</v>
      </c>
      <c r="Y109" s="482">
        <f t="shared" si="35"/>
        <v>593.66824035322156</v>
      </c>
      <c r="Z109" s="482">
        <f t="shared" si="36"/>
        <v>303.54785856869154</v>
      </c>
      <c r="AA109" s="204"/>
    </row>
    <row r="110" spans="1:27" ht="15">
      <c r="A110" s="43">
        <v>92</v>
      </c>
      <c r="B110" s="67" t="s">
        <v>94</v>
      </c>
      <c r="C110" s="60">
        <f>Vertetie_ienemumi!I97</f>
        <v>1705329.1586902372</v>
      </c>
      <c r="D110" s="134">
        <f>Iedzivotaju_skaits_struktura!C97</f>
        <v>3964</v>
      </c>
      <c r="E110" s="134">
        <f>Iedzivotaju_skaits_struktura!D97</f>
        <v>255</v>
      </c>
      <c r="F110" s="134">
        <f>Iedzivotaju_skaits_struktura!E97</f>
        <v>395</v>
      </c>
      <c r="G110" s="134">
        <f>Iedzivotaju_skaits_struktura!F97</f>
        <v>816</v>
      </c>
      <c r="H110" s="237">
        <v>231.66</v>
      </c>
      <c r="I110" s="60">
        <f t="shared" si="23"/>
        <v>430.20412681388427</v>
      </c>
      <c r="J110" s="60">
        <f t="shared" si="24"/>
        <v>6804.3631999999998</v>
      </c>
      <c r="K110" s="60">
        <f t="shared" si="25"/>
        <v>250.62288836819252</v>
      </c>
      <c r="L110" s="60">
        <f t="shared" si="37"/>
        <v>610796.1954274585</v>
      </c>
      <c r="M110" s="347">
        <f t="shared" si="26"/>
        <v>2316125.3541176957</v>
      </c>
      <c r="N110" s="351"/>
      <c r="O110" s="422">
        <v>2246546.4003902948</v>
      </c>
      <c r="P110" s="135">
        <f t="shared" si="27"/>
        <v>69578.953727400862</v>
      </c>
      <c r="Q110" s="215">
        <f t="shared" si="28"/>
        <v>3.0971518645380725E-2</v>
      </c>
      <c r="R110" s="135">
        <f t="shared" si="29"/>
        <v>0</v>
      </c>
      <c r="S110" s="135">
        <f t="shared" si="30"/>
        <v>0</v>
      </c>
      <c r="T110" s="429">
        <f t="shared" si="31"/>
        <v>0</v>
      </c>
      <c r="U110" s="361">
        <f t="shared" si="38"/>
        <v>610796.1954274585</v>
      </c>
      <c r="V110" s="357">
        <f t="shared" si="32"/>
        <v>2316125.3541176957</v>
      </c>
      <c r="W110" s="342">
        <f t="shared" si="33"/>
        <v>69578.953727400862</v>
      </c>
      <c r="X110" s="224">
        <f t="shared" si="34"/>
        <v>3.0971518645380725E-2</v>
      </c>
      <c r="Y110" s="482">
        <f t="shared" si="35"/>
        <v>584.28994806198182</v>
      </c>
      <c r="Z110" s="482">
        <f t="shared" si="36"/>
        <v>340.38826059692047</v>
      </c>
      <c r="AA110" s="204"/>
    </row>
    <row r="111" spans="1:27" ht="15">
      <c r="A111" s="43">
        <v>93</v>
      </c>
      <c r="B111" s="67" t="s">
        <v>95</v>
      </c>
      <c r="C111" s="60">
        <f>Vertetie_ienemumi!I98</f>
        <v>2313937.7219507638</v>
      </c>
      <c r="D111" s="134">
        <f>Iedzivotaju_skaits_struktura!C98</f>
        <v>5612</v>
      </c>
      <c r="E111" s="134">
        <f>Iedzivotaju_skaits_struktura!D98</f>
        <v>300</v>
      </c>
      <c r="F111" s="134">
        <f>Iedzivotaju_skaits_struktura!E98</f>
        <v>553</v>
      </c>
      <c r="G111" s="134">
        <f>Iedzivotaju_skaits_struktura!F98</f>
        <v>1302</v>
      </c>
      <c r="H111" s="237">
        <v>352.30699999999996</v>
      </c>
      <c r="I111" s="60">
        <f t="shared" si="23"/>
        <v>412.3196225856671</v>
      </c>
      <c r="J111" s="60">
        <f t="shared" si="24"/>
        <v>9615.7666399999998</v>
      </c>
      <c r="K111" s="60">
        <f t="shared" si="25"/>
        <v>240.639962322418</v>
      </c>
      <c r="L111" s="60">
        <f t="shared" si="37"/>
        <v>923529.03008751862</v>
      </c>
      <c r="M111" s="347">
        <f t="shared" si="26"/>
        <v>3237466.7520382823</v>
      </c>
      <c r="N111" s="351"/>
      <c r="O111" s="422">
        <v>3169000.1113758287</v>
      </c>
      <c r="P111" s="135">
        <f t="shared" si="27"/>
        <v>68466.640662453603</v>
      </c>
      <c r="Q111" s="215">
        <f t="shared" si="28"/>
        <v>2.1605124094719264E-2</v>
      </c>
      <c r="R111" s="135">
        <f t="shared" si="29"/>
        <v>0</v>
      </c>
      <c r="S111" s="135">
        <f t="shared" si="30"/>
        <v>0</v>
      </c>
      <c r="T111" s="429">
        <f t="shared" si="31"/>
        <v>0</v>
      </c>
      <c r="U111" s="361">
        <f t="shared" si="38"/>
        <v>923529.03008751862</v>
      </c>
      <c r="V111" s="357">
        <f t="shared" si="32"/>
        <v>3237466.7520382823</v>
      </c>
      <c r="W111" s="342">
        <f t="shared" si="33"/>
        <v>68466.640662453603</v>
      </c>
      <c r="X111" s="224">
        <f t="shared" si="34"/>
        <v>2.1605124094719264E-2</v>
      </c>
      <c r="Y111" s="482">
        <f t="shared" si="35"/>
        <v>576.8828852527231</v>
      </c>
      <c r="Z111" s="482">
        <f t="shared" si="36"/>
        <v>336.68316560126948</v>
      </c>
      <c r="AA111" s="204"/>
    </row>
    <row r="112" spans="1:27" ht="15">
      <c r="A112" s="43">
        <v>94</v>
      </c>
      <c r="B112" s="67" t="s">
        <v>96</v>
      </c>
      <c r="C112" s="60">
        <f>Vertetie_ienemumi!I99</f>
        <v>4423150.6443764456</v>
      </c>
      <c r="D112" s="134">
        <f>Iedzivotaju_skaits_struktura!C99</f>
        <v>8658</v>
      </c>
      <c r="E112" s="134">
        <f>Iedzivotaju_skaits_struktura!D99</f>
        <v>423</v>
      </c>
      <c r="F112" s="134">
        <f>Iedzivotaju_skaits_struktura!E99</f>
        <v>825</v>
      </c>
      <c r="G112" s="134">
        <f>Iedzivotaju_skaits_struktura!F99</f>
        <v>1950</v>
      </c>
      <c r="H112" s="237">
        <v>637.178</v>
      </c>
      <c r="I112" s="60">
        <f t="shared" si="23"/>
        <v>510.87441029988975</v>
      </c>
      <c r="J112" s="60">
        <f t="shared" si="24"/>
        <v>14748.83056</v>
      </c>
      <c r="K112" s="60">
        <f t="shared" si="25"/>
        <v>299.89839712257469</v>
      </c>
      <c r="L112" s="60">
        <f t="shared" si="37"/>
        <v>866908.72235052579</v>
      </c>
      <c r="M112" s="347">
        <f t="shared" si="26"/>
        <v>5290059.3667269712</v>
      </c>
      <c r="N112" s="351"/>
      <c r="O112" s="422">
        <v>4716501.4514887938</v>
      </c>
      <c r="P112" s="135">
        <f t="shared" si="27"/>
        <v>573557.9152381774</v>
      </c>
      <c r="Q112" s="215">
        <f t="shared" si="28"/>
        <v>0.12160664448796688</v>
      </c>
      <c r="R112" s="135">
        <f t="shared" si="29"/>
        <v>0</v>
      </c>
      <c r="S112" s="135">
        <f t="shared" si="30"/>
        <v>0</v>
      </c>
      <c r="T112" s="429">
        <f t="shared" si="31"/>
        <v>0</v>
      </c>
      <c r="U112" s="361">
        <f t="shared" si="38"/>
        <v>866908.72235052579</v>
      </c>
      <c r="V112" s="357">
        <f t="shared" si="32"/>
        <v>5290059.3667269712</v>
      </c>
      <c r="W112" s="342">
        <f t="shared" si="33"/>
        <v>573557.9152381774</v>
      </c>
      <c r="X112" s="224">
        <f t="shared" si="34"/>
        <v>0.12160664448796688</v>
      </c>
      <c r="Y112" s="482">
        <f t="shared" si="35"/>
        <v>611.00246785943307</v>
      </c>
      <c r="Z112" s="482">
        <f t="shared" si="36"/>
        <v>358.67652999377674</v>
      </c>
      <c r="AA112" s="204"/>
    </row>
    <row r="113" spans="1:27" ht="15">
      <c r="A113" s="43">
        <v>95</v>
      </c>
      <c r="B113" s="67" t="s">
        <v>97</v>
      </c>
      <c r="C113" s="60">
        <f>Vertetie_ienemumi!I100</f>
        <v>1731847.2921168134</v>
      </c>
      <c r="D113" s="134">
        <f>Iedzivotaju_skaits_struktura!C100</f>
        <v>4025</v>
      </c>
      <c r="E113" s="134">
        <f>Iedzivotaju_skaits_struktura!D100</f>
        <v>280</v>
      </c>
      <c r="F113" s="134">
        <f>Iedzivotaju_skaits_struktura!E100</f>
        <v>431</v>
      </c>
      <c r="G113" s="134">
        <f>Iedzivotaju_skaits_struktura!F100</f>
        <v>705</v>
      </c>
      <c r="H113" s="237">
        <v>317.24099999999999</v>
      </c>
      <c r="I113" s="60">
        <f t="shared" si="23"/>
        <v>430.27261915945672</v>
      </c>
      <c r="J113" s="60">
        <f t="shared" si="24"/>
        <v>7089.1663200000003</v>
      </c>
      <c r="K113" s="60">
        <f t="shared" si="25"/>
        <v>244.29491620628437</v>
      </c>
      <c r="L113" s="60">
        <f t="shared" si="37"/>
        <v>664572.19973823184</v>
      </c>
      <c r="M113" s="347">
        <f t="shared" si="26"/>
        <v>2396419.4918550453</v>
      </c>
      <c r="N113" s="351"/>
      <c r="O113" s="422">
        <v>2316369.0707786288</v>
      </c>
      <c r="P113" s="135">
        <f t="shared" si="27"/>
        <v>80050.421076416504</v>
      </c>
      <c r="Q113" s="215">
        <f t="shared" si="28"/>
        <v>3.4558577942636726E-2</v>
      </c>
      <c r="R113" s="135">
        <f t="shared" si="29"/>
        <v>0</v>
      </c>
      <c r="S113" s="135">
        <f t="shared" si="30"/>
        <v>0</v>
      </c>
      <c r="T113" s="429">
        <f t="shared" si="31"/>
        <v>0</v>
      </c>
      <c r="U113" s="361">
        <f t="shared" si="38"/>
        <v>664572.19973823184</v>
      </c>
      <c r="V113" s="357">
        <f t="shared" si="32"/>
        <v>2396419.4918550453</v>
      </c>
      <c r="W113" s="342">
        <f t="shared" si="33"/>
        <v>80050.421076416504</v>
      </c>
      <c r="X113" s="224">
        <f t="shared" si="34"/>
        <v>3.4558577942636726E-2</v>
      </c>
      <c r="Y113" s="482">
        <f t="shared" si="35"/>
        <v>595.38372468448335</v>
      </c>
      <c r="Z113" s="482">
        <f t="shared" si="36"/>
        <v>338.03967683678849</v>
      </c>
      <c r="AA113" s="204"/>
    </row>
    <row r="114" spans="1:27" ht="15">
      <c r="A114" s="43">
        <v>96</v>
      </c>
      <c r="B114" s="67" t="s">
        <v>98</v>
      </c>
      <c r="C114" s="60">
        <f>Vertetie_ienemumi!I101</f>
        <v>16657928.130003348</v>
      </c>
      <c r="D114" s="134">
        <f>Iedzivotaju_skaits_struktura!C101</f>
        <v>23105</v>
      </c>
      <c r="E114" s="134">
        <f>Iedzivotaju_skaits_struktura!D101</f>
        <v>1931</v>
      </c>
      <c r="F114" s="134">
        <f>Iedzivotaju_skaits_struktura!E101</f>
        <v>2499</v>
      </c>
      <c r="G114" s="134">
        <f>Iedzivotaju_skaits_struktura!F101</f>
        <v>4474</v>
      </c>
      <c r="H114" s="237">
        <v>123.175</v>
      </c>
      <c r="I114" s="60">
        <f t="shared" si="23"/>
        <v>720.96637654201891</v>
      </c>
      <c r="J114" s="60">
        <f t="shared" si="24"/>
        <v>39268.266000000003</v>
      </c>
      <c r="K114" s="60">
        <f t="shared" si="25"/>
        <v>424.20839590939278</v>
      </c>
      <c r="L114" s="60">
        <f t="shared" si="37"/>
        <v>-761610.24547480186</v>
      </c>
      <c r="M114" s="347">
        <f t="shared" si="26"/>
        <v>15896317.884528546</v>
      </c>
      <c r="N114" s="351"/>
      <c r="O114" s="422">
        <v>15305537.102233501</v>
      </c>
      <c r="P114" s="135">
        <f t="shared" si="27"/>
        <v>590780.78229504451</v>
      </c>
      <c r="Q114" s="215">
        <f t="shared" si="28"/>
        <v>3.8599153910700235E-2</v>
      </c>
      <c r="R114" s="135">
        <f t="shared" si="29"/>
        <v>0</v>
      </c>
      <c r="S114" s="135">
        <f t="shared" si="30"/>
        <v>0</v>
      </c>
      <c r="T114" s="429">
        <f t="shared" si="31"/>
        <v>0</v>
      </c>
      <c r="U114" s="361">
        <f t="shared" si="38"/>
        <v>-761610.24547480186</v>
      </c>
      <c r="V114" s="357">
        <f t="shared" si="32"/>
        <v>15896317.884528546</v>
      </c>
      <c r="W114" s="342">
        <f t="shared" si="33"/>
        <v>590780.78229504451</v>
      </c>
      <c r="X114" s="224">
        <f t="shared" si="34"/>
        <v>3.8599153910700235E-2</v>
      </c>
      <c r="Y114" s="482">
        <f t="shared" si="35"/>
        <v>688.00337089498146</v>
      </c>
      <c r="Z114" s="482">
        <f t="shared" si="36"/>
        <v>404.81333921208909</v>
      </c>
      <c r="AA114" s="204"/>
    </row>
    <row r="115" spans="1:27" ht="15">
      <c r="A115" s="43">
        <v>97</v>
      </c>
      <c r="B115" s="67" t="s">
        <v>99</v>
      </c>
      <c r="C115" s="60">
        <f>Vertetie_ienemumi!I102</f>
        <v>12902588.461803623</v>
      </c>
      <c r="D115" s="134">
        <f>Iedzivotaju_skaits_struktura!C102</f>
        <v>26757</v>
      </c>
      <c r="E115" s="134">
        <f>Iedzivotaju_skaits_struktura!D102</f>
        <v>1756</v>
      </c>
      <c r="F115" s="134">
        <f>Iedzivotaju_skaits_struktura!E102</f>
        <v>3084</v>
      </c>
      <c r="G115" s="134">
        <f>Iedzivotaju_skaits_struktura!F102</f>
        <v>5115</v>
      </c>
      <c r="H115" s="237">
        <v>1680.2349999999999</v>
      </c>
      <c r="I115" s="60">
        <f t="shared" si="23"/>
        <v>482.21356885314583</v>
      </c>
      <c r="J115" s="60">
        <f t="shared" si="24"/>
        <v>47258.9372</v>
      </c>
      <c r="K115" s="60">
        <f t="shared" si="25"/>
        <v>273.01901452416968</v>
      </c>
      <c r="L115" s="60">
        <f t="shared" si="37"/>
        <v>3576623.2730691643</v>
      </c>
      <c r="M115" s="347">
        <f t="shared" si="26"/>
        <v>16479211.734872786</v>
      </c>
      <c r="N115" s="351"/>
      <c r="O115" s="422">
        <v>15595083.993975002</v>
      </c>
      <c r="P115" s="135">
        <f t="shared" si="27"/>
        <v>884127.74089778401</v>
      </c>
      <c r="Q115" s="215">
        <f t="shared" si="28"/>
        <v>5.6692720682963715E-2</v>
      </c>
      <c r="R115" s="135">
        <f t="shared" si="29"/>
        <v>0</v>
      </c>
      <c r="S115" s="135">
        <f t="shared" si="30"/>
        <v>0</v>
      </c>
      <c r="T115" s="429">
        <f t="shared" si="31"/>
        <v>0</v>
      </c>
      <c r="U115" s="361">
        <f t="shared" si="38"/>
        <v>3576623.2730691643</v>
      </c>
      <c r="V115" s="357">
        <f t="shared" si="32"/>
        <v>16479211.734872786</v>
      </c>
      <c r="W115" s="342">
        <f t="shared" si="33"/>
        <v>884127.74089778401</v>
      </c>
      <c r="X115" s="224">
        <f t="shared" si="34"/>
        <v>5.6692720682963715E-2</v>
      </c>
      <c r="Y115" s="482">
        <f t="shared" si="35"/>
        <v>615.88413255868693</v>
      </c>
      <c r="Z115" s="482">
        <f t="shared" si="36"/>
        <v>348.70043025158816</v>
      </c>
      <c r="AA115" s="204"/>
    </row>
    <row r="116" spans="1:27" ht="15">
      <c r="A116" s="43">
        <v>98</v>
      </c>
      <c r="B116" s="67" t="s">
        <v>100</v>
      </c>
      <c r="C116" s="60">
        <f>Vertetie_ienemumi!I103</f>
        <v>5046768.9061854826</v>
      </c>
      <c r="D116" s="134">
        <f>Iedzivotaju_skaits_struktura!C103</f>
        <v>6194</v>
      </c>
      <c r="E116" s="134">
        <f>Iedzivotaju_skaits_struktura!D103</f>
        <v>414</v>
      </c>
      <c r="F116" s="134">
        <f>Iedzivotaju_skaits_struktura!E103</f>
        <v>613</v>
      </c>
      <c r="G116" s="134">
        <f>Iedzivotaju_skaits_struktura!F103</f>
        <v>1513</v>
      </c>
      <c r="H116" s="237">
        <v>47.734999999999999</v>
      </c>
      <c r="I116" s="60">
        <f t="shared" si="23"/>
        <v>814.78348501541529</v>
      </c>
      <c r="J116" s="60">
        <f t="shared" si="24"/>
        <v>10353.317199999998</v>
      </c>
      <c r="K116" s="60">
        <f t="shared" si="25"/>
        <v>487.45429205873108</v>
      </c>
      <c r="L116" s="60">
        <f t="shared" si="37"/>
        <v>-612581.64864091994</v>
      </c>
      <c r="M116" s="347">
        <f t="shared" si="26"/>
        <v>4434187.2575445622</v>
      </c>
      <c r="N116" s="351"/>
      <c r="O116" s="422">
        <v>4440546.30689363</v>
      </c>
      <c r="P116" s="302">
        <f t="shared" si="27"/>
        <v>-6359.0493490677327</v>
      </c>
      <c r="Q116" s="303">
        <f t="shared" si="28"/>
        <v>-1.4320421204021549E-3</v>
      </c>
      <c r="R116" s="135">
        <f t="shared" si="29"/>
        <v>0</v>
      </c>
      <c r="S116" s="135">
        <f t="shared" si="30"/>
        <v>6359.0493490677327</v>
      </c>
      <c r="T116" s="429">
        <f t="shared" si="31"/>
        <v>6383.3766246207479</v>
      </c>
      <c r="U116" s="361">
        <f t="shared" si="38"/>
        <v>-606198.27201629919</v>
      </c>
      <c r="V116" s="357">
        <f t="shared" si="32"/>
        <v>4440570.6341691827</v>
      </c>
      <c r="W116" s="342">
        <f t="shared" si="33"/>
        <v>24.327275552786887</v>
      </c>
      <c r="X116" s="224">
        <f t="shared" si="34"/>
        <v>5.4784420364661912E-6</v>
      </c>
      <c r="Y116" s="482">
        <f t="shared" si="35"/>
        <v>716.91485860012642</v>
      </c>
      <c r="Z116" s="482">
        <f t="shared" si="36"/>
        <v>428.90317647847047</v>
      </c>
      <c r="AA116" s="204"/>
    </row>
    <row r="117" spans="1:27" ht="15">
      <c r="A117" s="43">
        <v>99</v>
      </c>
      <c r="B117" s="67" t="s">
        <v>101</v>
      </c>
      <c r="C117" s="60">
        <f>Vertetie_ienemumi!I104</f>
        <v>1623449.844416705</v>
      </c>
      <c r="D117" s="134">
        <f>Iedzivotaju_skaits_struktura!C104</f>
        <v>2418</v>
      </c>
      <c r="E117" s="134">
        <f>Iedzivotaju_skaits_struktura!D104</f>
        <v>158</v>
      </c>
      <c r="F117" s="134">
        <f>Iedzivotaju_skaits_struktura!E104</f>
        <v>271</v>
      </c>
      <c r="G117" s="134">
        <f>Iedzivotaju_skaits_struktura!F104</f>
        <v>450</v>
      </c>
      <c r="H117" s="237">
        <v>229.81799999999998</v>
      </c>
      <c r="I117" s="60">
        <f t="shared" si="23"/>
        <v>671.40192076786809</v>
      </c>
      <c r="J117" s="60">
        <f t="shared" si="24"/>
        <v>4353.5033599999997</v>
      </c>
      <c r="K117" s="60">
        <f t="shared" si="25"/>
        <v>372.90653300809788</v>
      </c>
      <c r="L117" s="60">
        <f t="shared" si="37"/>
        <v>56014.217196320526</v>
      </c>
      <c r="M117" s="347">
        <f t="shared" si="26"/>
        <v>1679464.0616130254</v>
      </c>
      <c r="N117" s="351"/>
      <c r="O117" s="422">
        <v>1531051.9027320279</v>
      </c>
      <c r="P117" s="135">
        <f t="shared" si="27"/>
        <v>148412.15888099745</v>
      </c>
      <c r="Q117" s="215">
        <f t="shared" si="28"/>
        <v>9.6934766624285462E-2</v>
      </c>
      <c r="R117" s="135">
        <f t="shared" si="29"/>
        <v>0</v>
      </c>
      <c r="S117" s="135">
        <f t="shared" si="30"/>
        <v>0</v>
      </c>
      <c r="T117" s="429">
        <f t="shared" si="31"/>
        <v>0</v>
      </c>
      <c r="U117" s="361">
        <f t="shared" si="38"/>
        <v>56014.217196320526</v>
      </c>
      <c r="V117" s="357">
        <f t="shared" si="32"/>
        <v>1679464.0616130254</v>
      </c>
      <c r="W117" s="342">
        <f t="shared" si="33"/>
        <v>148412.15888099745</v>
      </c>
      <c r="X117" s="224">
        <f t="shared" si="34"/>
        <v>9.6934766624285462E-2</v>
      </c>
      <c r="Y117" s="482">
        <f t="shared" si="35"/>
        <v>694.56743656452659</v>
      </c>
      <c r="Z117" s="482">
        <f t="shared" si="36"/>
        <v>385.77300227764738</v>
      </c>
      <c r="AA117" s="204"/>
    </row>
    <row r="118" spans="1:27" ht="15">
      <c r="A118" s="43">
        <v>100</v>
      </c>
      <c r="B118" s="67" t="s">
        <v>102</v>
      </c>
      <c r="C118" s="60">
        <f>Vertetie_ienemumi!I105</f>
        <v>13061935.084006829</v>
      </c>
      <c r="D118" s="134">
        <f>Iedzivotaju_skaits_struktura!C105</f>
        <v>18346</v>
      </c>
      <c r="E118" s="134">
        <f>Iedzivotaju_skaits_struktura!D105</f>
        <v>1689</v>
      </c>
      <c r="F118" s="134">
        <f>Iedzivotaju_skaits_struktura!E105</f>
        <v>1992</v>
      </c>
      <c r="G118" s="134">
        <f>Iedzivotaju_skaits_struktura!F105</f>
        <v>3417</v>
      </c>
      <c r="H118" s="237">
        <v>360.38099999999997</v>
      </c>
      <c r="I118" s="60">
        <f t="shared" si="23"/>
        <v>711.97727482867265</v>
      </c>
      <c r="J118" s="60">
        <f t="shared" si="24"/>
        <v>31868.539119999994</v>
      </c>
      <c r="K118" s="60">
        <f t="shared" si="25"/>
        <v>409.86927686965879</v>
      </c>
      <c r="L118" s="60">
        <f t="shared" si="37"/>
        <v>-330725.45299050963</v>
      </c>
      <c r="M118" s="347">
        <f t="shared" si="26"/>
        <v>12731209.63101632</v>
      </c>
      <c r="N118" s="351"/>
      <c r="O118" s="422">
        <v>11799123.380674399</v>
      </c>
      <c r="P118" s="135">
        <f t="shared" si="27"/>
        <v>932086.25034192018</v>
      </c>
      <c r="Q118" s="215">
        <f t="shared" si="28"/>
        <v>7.8996228810402025E-2</v>
      </c>
      <c r="R118" s="135">
        <f t="shared" si="29"/>
        <v>0</v>
      </c>
      <c r="S118" s="135">
        <f t="shared" si="30"/>
        <v>0</v>
      </c>
      <c r="T118" s="429">
        <f t="shared" si="31"/>
        <v>0</v>
      </c>
      <c r="U118" s="361">
        <f t="shared" si="38"/>
        <v>-330725.45299050963</v>
      </c>
      <c r="V118" s="357">
        <f t="shared" si="32"/>
        <v>12731209.63101632</v>
      </c>
      <c r="W118" s="342">
        <f t="shared" si="33"/>
        <v>932086.25034192018</v>
      </c>
      <c r="X118" s="224">
        <f t="shared" si="34"/>
        <v>7.8996228810402025E-2</v>
      </c>
      <c r="Y118" s="482">
        <f t="shared" si="35"/>
        <v>693.95015976323555</v>
      </c>
      <c r="Z118" s="482">
        <f t="shared" si="36"/>
        <v>399.49147286222768</v>
      </c>
      <c r="AA118" s="204"/>
    </row>
    <row r="119" spans="1:27" ht="15">
      <c r="A119" s="43">
        <v>101</v>
      </c>
      <c r="B119" s="67" t="s">
        <v>103</v>
      </c>
      <c r="C119" s="60">
        <f>Vertetie_ienemumi!I106</f>
        <v>1999921.9798808938</v>
      </c>
      <c r="D119" s="134">
        <f>Iedzivotaju_skaits_struktura!C106</f>
        <v>3815</v>
      </c>
      <c r="E119" s="134">
        <f>Iedzivotaju_skaits_struktura!D106</f>
        <v>245</v>
      </c>
      <c r="F119" s="134">
        <f>Iedzivotaju_skaits_struktura!E106</f>
        <v>362</v>
      </c>
      <c r="G119" s="134">
        <f>Iedzivotaju_skaits_struktura!F106</f>
        <v>878</v>
      </c>
      <c r="H119" s="237">
        <v>105.462</v>
      </c>
      <c r="I119" s="60">
        <f t="shared" si="23"/>
        <v>524.22594492290796</v>
      </c>
      <c r="J119" s="60">
        <f t="shared" si="24"/>
        <v>6378.4422400000003</v>
      </c>
      <c r="K119" s="60">
        <f t="shared" si="25"/>
        <v>313.54395080026524</v>
      </c>
      <c r="L119" s="60">
        <f t="shared" si="37"/>
        <v>320178.87869700574</v>
      </c>
      <c r="M119" s="347">
        <f t="shared" si="26"/>
        <v>2320100.8585778996</v>
      </c>
      <c r="N119" s="351"/>
      <c r="O119" s="422">
        <v>2132460.3371867393</v>
      </c>
      <c r="P119" s="135">
        <f t="shared" si="27"/>
        <v>187640.52139116032</v>
      </c>
      <c r="Q119" s="215">
        <f t="shared" si="28"/>
        <v>8.799250242501877E-2</v>
      </c>
      <c r="R119" s="135">
        <f t="shared" si="29"/>
        <v>0</v>
      </c>
      <c r="S119" s="135">
        <f t="shared" si="30"/>
        <v>0</v>
      </c>
      <c r="T119" s="429">
        <f t="shared" si="31"/>
        <v>0</v>
      </c>
      <c r="U119" s="361">
        <f t="shared" si="38"/>
        <v>320178.87869700574</v>
      </c>
      <c r="V119" s="357">
        <f t="shared" si="32"/>
        <v>2320100.8585778996</v>
      </c>
      <c r="W119" s="342">
        <f t="shared" si="33"/>
        <v>187640.52139116032</v>
      </c>
      <c r="X119" s="224">
        <f t="shared" si="34"/>
        <v>8.799250242501877E-2</v>
      </c>
      <c r="Y119" s="482">
        <f t="shared" si="35"/>
        <v>608.15225650796845</v>
      </c>
      <c r="Z119" s="482">
        <f t="shared" si="36"/>
        <v>363.74098428425992</v>
      </c>
      <c r="AA119" s="204"/>
    </row>
    <row r="120" spans="1:27" ht="15">
      <c r="A120" s="43">
        <v>102</v>
      </c>
      <c r="B120" s="67" t="s">
        <v>104</v>
      </c>
      <c r="C120" s="60">
        <f>Vertetie_ienemumi!I107</f>
        <v>2216685.0433403412</v>
      </c>
      <c r="D120" s="134">
        <f>Iedzivotaju_skaits_struktura!C107</f>
        <v>5520</v>
      </c>
      <c r="E120" s="134">
        <f>Iedzivotaju_skaits_struktura!D107</f>
        <v>297</v>
      </c>
      <c r="F120" s="134">
        <f>Iedzivotaju_skaits_struktura!E107</f>
        <v>641</v>
      </c>
      <c r="G120" s="134">
        <f>Iedzivotaju_skaits_struktura!F107</f>
        <v>1276</v>
      </c>
      <c r="H120" s="237">
        <v>555.39199999999994</v>
      </c>
      <c r="I120" s="60">
        <f t="shared" si="23"/>
        <v>401.57337741672848</v>
      </c>
      <c r="J120" s="60">
        <f t="shared" si="24"/>
        <v>10093.07584</v>
      </c>
      <c r="K120" s="60">
        <f t="shared" si="25"/>
        <v>219.6243324116686</v>
      </c>
      <c r="L120" s="60">
        <f t="shared" si="37"/>
        <v>1102759.6286790702</v>
      </c>
      <c r="M120" s="347">
        <f t="shared" si="26"/>
        <v>3319444.6720194113</v>
      </c>
      <c r="N120" s="351"/>
      <c r="O120" s="422">
        <v>3238769.4251749292</v>
      </c>
      <c r="P120" s="135">
        <f t="shared" si="27"/>
        <v>80675.246844482142</v>
      </c>
      <c r="Q120" s="215">
        <f t="shared" si="28"/>
        <v>2.4909228244960557E-2</v>
      </c>
      <c r="R120" s="135">
        <f t="shared" si="29"/>
        <v>0</v>
      </c>
      <c r="S120" s="135">
        <f t="shared" si="30"/>
        <v>0</v>
      </c>
      <c r="T120" s="429">
        <f t="shared" si="31"/>
        <v>0</v>
      </c>
      <c r="U120" s="361">
        <f t="shared" si="38"/>
        <v>1102759.6286790702</v>
      </c>
      <c r="V120" s="357">
        <f t="shared" si="32"/>
        <v>3319444.6720194113</v>
      </c>
      <c r="W120" s="342">
        <f t="shared" si="33"/>
        <v>80675.246844482142</v>
      </c>
      <c r="X120" s="224">
        <f t="shared" si="34"/>
        <v>2.4909228244960557E-2</v>
      </c>
      <c r="Y120" s="482">
        <f t="shared" si="35"/>
        <v>601.3486724672847</v>
      </c>
      <c r="Z120" s="482">
        <f t="shared" si="36"/>
        <v>328.88335772372551</v>
      </c>
      <c r="AA120" s="204"/>
    </row>
    <row r="121" spans="1:27" ht="15">
      <c r="A121" s="43">
        <v>103</v>
      </c>
      <c r="B121" s="67" t="s">
        <v>105</v>
      </c>
      <c r="C121" s="60">
        <f>Vertetie_ienemumi!I108</f>
        <v>6888852.3392487159</v>
      </c>
      <c r="D121" s="134">
        <f>Iedzivotaju_skaits_struktura!C108</f>
        <v>13511</v>
      </c>
      <c r="E121" s="134">
        <f>Iedzivotaju_skaits_struktura!D108</f>
        <v>938</v>
      </c>
      <c r="F121" s="134">
        <f>Iedzivotaju_skaits_struktura!E108</f>
        <v>1481</v>
      </c>
      <c r="G121" s="134">
        <f>Iedzivotaju_skaits_struktura!F108</f>
        <v>2701</v>
      </c>
      <c r="H121" s="237">
        <v>941.81700000000001</v>
      </c>
      <c r="I121" s="60">
        <f t="shared" si="23"/>
        <v>509.86990890746176</v>
      </c>
      <c r="J121" s="60">
        <f t="shared" si="24"/>
        <v>23964.28184</v>
      </c>
      <c r="K121" s="60">
        <f t="shared" si="25"/>
        <v>287.4633333576549</v>
      </c>
      <c r="L121" s="60">
        <f t="shared" si="37"/>
        <v>1595973.4200492562</v>
      </c>
      <c r="M121" s="347">
        <f t="shared" si="26"/>
        <v>8484825.7592979725</v>
      </c>
      <c r="N121" s="351"/>
      <c r="O121" s="422">
        <v>7771540.3229504088</v>
      </c>
      <c r="P121" s="135">
        <f t="shared" si="27"/>
        <v>713285.43634756375</v>
      </c>
      <c r="Q121" s="215">
        <f t="shared" si="28"/>
        <v>9.1781732669022675E-2</v>
      </c>
      <c r="R121" s="135">
        <f t="shared" si="29"/>
        <v>0</v>
      </c>
      <c r="S121" s="135">
        <f t="shared" si="30"/>
        <v>0</v>
      </c>
      <c r="T121" s="429">
        <f t="shared" si="31"/>
        <v>0</v>
      </c>
      <c r="U121" s="361">
        <f t="shared" si="38"/>
        <v>1595973.4200492562</v>
      </c>
      <c r="V121" s="357">
        <f t="shared" si="32"/>
        <v>8484825.7592979725</v>
      </c>
      <c r="W121" s="342">
        <f t="shared" si="33"/>
        <v>713285.43634756375</v>
      </c>
      <c r="X121" s="224">
        <f t="shared" si="34"/>
        <v>9.1781732669022675E-2</v>
      </c>
      <c r="Y121" s="482">
        <f t="shared" si="35"/>
        <v>627.99391305587835</v>
      </c>
      <c r="Z121" s="482">
        <f t="shared" si="36"/>
        <v>354.06134078825261</v>
      </c>
      <c r="AA121" s="204"/>
    </row>
    <row r="122" spans="1:27" ht="15">
      <c r="A122" s="43">
        <v>104</v>
      </c>
      <c r="B122" s="67" t="s">
        <v>106</v>
      </c>
      <c r="C122" s="60">
        <f>Vertetie_ienemumi!I109</f>
        <v>9472386.6131244339</v>
      </c>
      <c r="D122" s="134">
        <f>Iedzivotaju_skaits_struktura!C109</f>
        <v>10401</v>
      </c>
      <c r="E122" s="134">
        <f>Iedzivotaju_skaits_struktura!D109</f>
        <v>985</v>
      </c>
      <c r="F122" s="134">
        <f>Iedzivotaju_skaits_struktura!E109</f>
        <v>1291</v>
      </c>
      <c r="G122" s="134">
        <f>Iedzivotaju_skaits_struktura!F109</f>
        <v>1660</v>
      </c>
      <c r="H122" s="237">
        <v>53.453999999999994</v>
      </c>
      <c r="I122" s="60">
        <f t="shared" si="23"/>
        <v>910.71883598927354</v>
      </c>
      <c r="J122" s="60">
        <f t="shared" si="24"/>
        <v>18224.210080000001</v>
      </c>
      <c r="K122" s="60">
        <f t="shared" si="25"/>
        <v>519.76939310636135</v>
      </c>
      <c r="L122" s="60">
        <f t="shared" si="37"/>
        <v>-1448628.6229013239</v>
      </c>
      <c r="M122" s="347">
        <f t="shared" si="26"/>
        <v>8023757.9902231097</v>
      </c>
      <c r="N122" s="351"/>
      <c r="O122" s="422">
        <v>7867990.5316629782</v>
      </c>
      <c r="P122" s="135">
        <f t="shared" si="27"/>
        <v>155767.45856013149</v>
      </c>
      <c r="Q122" s="215">
        <f t="shared" si="28"/>
        <v>1.9797616422297493E-2</v>
      </c>
      <c r="R122" s="135">
        <f t="shared" si="29"/>
        <v>0</v>
      </c>
      <c r="S122" s="135">
        <f t="shared" si="30"/>
        <v>0</v>
      </c>
      <c r="T122" s="429">
        <f t="shared" si="31"/>
        <v>0</v>
      </c>
      <c r="U122" s="361">
        <f t="shared" si="38"/>
        <v>-1448628.6229013239</v>
      </c>
      <c r="V122" s="357">
        <f t="shared" si="32"/>
        <v>8023757.9902231097</v>
      </c>
      <c r="W122" s="342">
        <f t="shared" si="33"/>
        <v>155767.45856013149</v>
      </c>
      <c r="X122" s="224">
        <f t="shared" si="34"/>
        <v>1.9797616422297493E-2</v>
      </c>
      <c r="Y122" s="482">
        <f t="shared" si="35"/>
        <v>771.44101434699644</v>
      </c>
      <c r="Z122" s="482">
        <f t="shared" si="36"/>
        <v>440.28015233585967</v>
      </c>
      <c r="AA122" s="204"/>
    </row>
    <row r="123" spans="1:27" ht="15">
      <c r="A123" s="43">
        <v>105</v>
      </c>
      <c r="B123" s="67" t="s">
        <v>107</v>
      </c>
      <c r="C123" s="60">
        <f>Vertetie_ienemumi!I110</f>
        <v>1491242.2378427973</v>
      </c>
      <c r="D123" s="134">
        <f>Iedzivotaju_skaits_struktura!C110</f>
        <v>3716</v>
      </c>
      <c r="E123" s="134">
        <f>Iedzivotaju_skaits_struktura!D110</f>
        <v>172</v>
      </c>
      <c r="F123" s="134">
        <f>Iedzivotaju_skaits_struktura!E110</f>
        <v>367</v>
      </c>
      <c r="G123" s="134">
        <f>Iedzivotaju_skaits_struktura!F110</f>
        <v>951</v>
      </c>
      <c r="H123" s="237">
        <v>374.87199999999996</v>
      </c>
      <c r="I123" s="60">
        <f t="shared" si="23"/>
        <v>401.30307799859992</v>
      </c>
      <c r="J123" s="60">
        <f t="shared" si="24"/>
        <v>6588.4454399999995</v>
      </c>
      <c r="K123" s="60">
        <f t="shared" si="25"/>
        <v>226.34204857933793</v>
      </c>
      <c r="L123" s="60">
        <f t="shared" si="37"/>
        <v>692014.3607279826</v>
      </c>
      <c r="M123" s="347">
        <f t="shared" si="26"/>
        <v>2183256.5985707799</v>
      </c>
      <c r="N123" s="351"/>
      <c r="O123" s="422">
        <v>2118455.6355035068</v>
      </c>
      <c r="P123" s="135">
        <f t="shared" si="27"/>
        <v>64800.963067273144</v>
      </c>
      <c r="Q123" s="215">
        <f t="shared" si="28"/>
        <v>3.0588775134708701E-2</v>
      </c>
      <c r="R123" s="135">
        <f t="shared" si="29"/>
        <v>0</v>
      </c>
      <c r="S123" s="135">
        <f t="shared" si="30"/>
        <v>0</v>
      </c>
      <c r="T123" s="429">
        <f t="shared" si="31"/>
        <v>0</v>
      </c>
      <c r="U123" s="361">
        <f t="shared" si="38"/>
        <v>692014.3607279826</v>
      </c>
      <c r="V123" s="357">
        <f t="shared" si="32"/>
        <v>2183256.5985707799</v>
      </c>
      <c r="W123" s="342">
        <f t="shared" si="33"/>
        <v>64800.963067273144</v>
      </c>
      <c r="X123" s="224">
        <f t="shared" si="34"/>
        <v>3.0588775134708701E-2</v>
      </c>
      <c r="Y123" s="482">
        <f t="shared" si="35"/>
        <v>587.52868637534448</v>
      </c>
      <c r="Z123" s="482">
        <f t="shared" si="36"/>
        <v>331.37659231656022</v>
      </c>
      <c r="AA123" s="204"/>
    </row>
    <row r="124" spans="1:27" ht="15">
      <c r="A124" s="43">
        <v>106</v>
      </c>
      <c r="B124" s="67" t="s">
        <v>108</v>
      </c>
      <c r="C124" s="60">
        <f>Vertetie_ienemumi!I111</f>
        <v>15033898.989392102</v>
      </c>
      <c r="D124" s="134">
        <f>Iedzivotaju_skaits_struktura!C111</f>
        <v>32366</v>
      </c>
      <c r="E124" s="134">
        <f>Iedzivotaju_skaits_struktura!D111</f>
        <v>2098</v>
      </c>
      <c r="F124" s="134">
        <f>Iedzivotaju_skaits_struktura!E111</f>
        <v>3529</v>
      </c>
      <c r="G124" s="134">
        <f>Iedzivotaju_skaits_struktura!F111</f>
        <v>6470</v>
      </c>
      <c r="H124" s="237">
        <v>1760.95</v>
      </c>
      <c r="I124" s="60">
        <f t="shared" si="23"/>
        <v>464.49666283730153</v>
      </c>
      <c r="J124" s="60">
        <f t="shared" si="24"/>
        <v>56244.304000000004</v>
      </c>
      <c r="K124" s="60">
        <f t="shared" si="25"/>
        <v>267.29638239264369</v>
      </c>
      <c r="L124" s="60">
        <f t="shared" ref="L124:L137" si="39">(0.6*($K$16-K124)+$K$9/$J$16*($K$7-K124)/($K$7-$K$5))*J124</f>
        <v>4459055.8412824403</v>
      </c>
      <c r="M124" s="347">
        <f t="shared" si="26"/>
        <v>19492954.830674544</v>
      </c>
      <c r="N124" s="351"/>
      <c r="O124" s="422">
        <v>18578205.513861064</v>
      </c>
      <c r="P124" s="135">
        <f t="shared" si="27"/>
        <v>914749.31681348011</v>
      </c>
      <c r="Q124" s="215">
        <f t="shared" si="28"/>
        <v>4.9237764978484755E-2</v>
      </c>
      <c r="R124" s="135">
        <f t="shared" si="29"/>
        <v>0</v>
      </c>
      <c r="S124" s="135">
        <f t="shared" si="30"/>
        <v>0</v>
      </c>
      <c r="T124" s="429">
        <f t="shared" si="31"/>
        <v>0</v>
      </c>
      <c r="U124" s="361">
        <f t="shared" si="38"/>
        <v>4459055.8412824403</v>
      </c>
      <c r="V124" s="357">
        <f t="shared" si="32"/>
        <v>19492954.830674544</v>
      </c>
      <c r="W124" s="342">
        <f t="shared" si="33"/>
        <v>914749.31681348011</v>
      </c>
      <c r="X124" s="224">
        <f t="shared" si="34"/>
        <v>4.9237764978484755E-2</v>
      </c>
      <c r="Y124" s="482">
        <f t="shared" si="35"/>
        <v>602.26641632189774</v>
      </c>
      <c r="Z124" s="482">
        <f t="shared" si="36"/>
        <v>346.57651432000193</v>
      </c>
      <c r="AA124" s="204"/>
    </row>
    <row r="125" spans="1:27" ht="15">
      <c r="A125" s="43">
        <v>107</v>
      </c>
      <c r="B125" s="67" t="s">
        <v>109</v>
      </c>
      <c r="C125" s="60">
        <f>Vertetie_ienemumi!I112</f>
        <v>1961528.0498786387</v>
      </c>
      <c r="D125" s="134">
        <f>Iedzivotaju_skaits_struktura!C112</f>
        <v>3743</v>
      </c>
      <c r="E125" s="134">
        <f>Iedzivotaju_skaits_struktura!D112</f>
        <v>219</v>
      </c>
      <c r="F125" s="134">
        <f>Iedzivotaju_skaits_struktura!E112</f>
        <v>371</v>
      </c>
      <c r="G125" s="134">
        <f>Iedzivotaju_skaits_struktura!F112</f>
        <v>744</v>
      </c>
      <c r="H125" s="237">
        <v>223.88</v>
      </c>
      <c r="I125" s="60">
        <f t="shared" si="23"/>
        <v>524.05237773941724</v>
      </c>
      <c r="J125" s="60">
        <f t="shared" si="24"/>
        <v>6355.7775999999994</v>
      </c>
      <c r="K125" s="60">
        <f t="shared" si="25"/>
        <v>308.62125349990833</v>
      </c>
      <c r="L125" s="60">
        <f t="shared" si="39"/>
        <v>338716.58205521485</v>
      </c>
      <c r="M125" s="347">
        <f t="shared" si="26"/>
        <v>2300244.6319338535</v>
      </c>
      <c r="N125" s="351"/>
      <c r="O125" s="422">
        <v>2084355.5204335328</v>
      </c>
      <c r="P125" s="135">
        <f t="shared" si="27"/>
        <v>215889.11150032072</v>
      </c>
      <c r="Q125" s="215">
        <f t="shared" si="28"/>
        <v>0.1035759539982013</v>
      </c>
      <c r="R125" s="135">
        <f t="shared" si="29"/>
        <v>0</v>
      </c>
      <c r="S125" s="135">
        <f t="shared" si="30"/>
        <v>0</v>
      </c>
      <c r="T125" s="429">
        <f t="shared" si="31"/>
        <v>0</v>
      </c>
      <c r="U125" s="361">
        <f t="shared" si="38"/>
        <v>338716.58205521485</v>
      </c>
      <c r="V125" s="357">
        <f t="shared" si="32"/>
        <v>2300244.6319338535</v>
      </c>
      <c r="W125" s="342">
        <f t="shared" si="33"/>
        <v>215889.11150032072</v>
      </c>
      <c r="X125" s="224">
        <f t="shared" si="34"/>
        <v>0.1035759539982013</v>
      </c>
      <c r="Y125" s="482">
        <f t="shared" si="35"/>
        <v>614.54572052734534</v>
      </c>
      <c r="Z125" s="482">
        <f t="shared" si="36"/>
        <v>361.91395871590186</v>
      </c>
      <c r="AA125" s="204"/>
    </row>
    <row r="126" spans="1:27" ht="15">
      <c r="A126" s="43">
        <v>108</v>
      </c>
      <c r="B126" s="67" t="s">
        <v>110</v>
      </c>
      <c r="C126" s="60">
        <f>Vertetie_ienemumi!I113</f>
        <v>16275339.22930816</v>
      </c>
      <c r="D126" s="134">
        <f>Iedzivotaju_skaits_struktura!C113</f>
        <v>31666</v>
      </c>
      <c r="E126" s="134">
        <f>Iedzivotaju_skaits_struktura!D113</f>
        <v>2373</v>
      </c>
      <c r="F126" s="134">
        <f>Iedzivotaju_skaits_struktura!E113</f>
        <v>3706</v>
      </c>
      <c r="G126" s="134">
        <f>Iedzivotaju_skaits_struktura!F113</f>
        <v>6270</v>
      </c>
      <c r="H126" s="237">
        <v>1191.81</v>
      </c>
      <c r="I126" s="60">
        <f t="shared" si="23"/>
        <v>513.96890132344345</v>
      </c>
      <c r="J126" s="60">
        <f t="shared" si="24"/>
        <v>55751.731200000002</v>
      </c>
      <c r="K126" s="60">
        <f t="shared" si="25"/>
        <v>291.92527082115362</v>
      </c>
      <c r="L126" s="60">
        <f t="shared" si="39"/>
        <v>3556519.3239529026</v>
      </c>
      <c r="M126" s="347">
        <f t="shared" si="26"/>
        <v>19831858.553261064</v>
      </c>
      <c r="N126" s="351"/>
      <c r="O126" s="422">
        <v>18666767.674665444</v>
      </c>
      <c r="P126" s="135">
        <f t="shared" si="27"/>
        <v>1165090.8785956204</v>
      </c>
      <c r="Q126" s="215">
        <f t="shared" si="28"/>
        <v>6.2415245044104894E-2</v>
      </c>
      <c r="R126" s="135">
        <f t="shared" si="29"/>
        <v>0</v>
      </c>
      <c r="S126" s="135">
        <f t="shared" si="30"/>
        <v>0</v>
      </c>
      <c r="T126" s="429">
        <f t="shared" si="31"/>
        <v>0</v>
      </c>
      <c r="U126" s="361">
        <f t="shared" si="38"/>
        <v>3556519.3239529026</v>
      </c>
      <c r="V126" s="357">
        <f t="shared" si="32"/>
        <v>19831858.553261064</v>
      </c>
      <c r="W126" s="342">
        <f t="shared" si="33"/>
        <v>1165090.8785956204</v>
      </c>
      <c r="X126" s="224">
        <f t="shared" si="34"/>
        <v>6.2415245044104894E-2</v>
      </c>
      <c r="Y126" s="482">
        <f t="shared" si="35"/>
        <v>626.2824023640834</v>
      </c>
      <c r="Z126" s="482">
        <f t="shared" si="36"/>
        <v>355.71735848197414</v>
      </c>
      <c r="AA126" s="204"/>
    </row>
    <row r="127" spans="1:27" ht="15">
      <c r="A127" s="43">
        <v>109</v>
      </c>
      <c r="B127" s="67" t="s">
        <v>111</v>
      </c>
      <c r="C127" s="60">
        <f>Vertetie_ienemumi!I114</f>
        <v>1084606.7805348802</v>
      </c>
      <c r="D127" s="134">
        <f>Iedzivotaju_skaits_struktura!C114</f>
        <v>2698</v>
      </c>
      <c r="E127" s="134">
        <f>Iedzivotaju_skaits_struktura!D114</f>
        <v>165</v>
      </c>
      <c r="F127" s="134">
        <f>Iedzivotaju_skaits_struktura!E114</f>
        <v>309</v>
      </c>
      <c r="G127" s="134">
        <f>Iedzivotaju_skaits_struktura!F114</f>
        <v>663</v>
      </c>
      <c r="H127" s="237">
        <v>306.43400000000003</v>
      </c>
      <c r="I127" s="60">
        <f t="shared" si="23"/>
        <v>402.00399575051159</v>
      </c>
      <c r="J127" s="60">
        <f t="shared" si="24"/>
        <v>5047.8396799999991</v>
      </c>
      <c r="K127" s="60">
        <f t="shared" si="25"/>
        <v>214.86553640603745</v>
      </c>
      <c r="L127" s="60">
        <f t="shared" si="39"/>
        <v>566628.21488759411</v>
      </c>
      <c r="M127" s="347">
        <f t="shared" si="26"/>
        <v>1651234.9954224743</v>
      </c>
      <c r="N127" s="351"/>
      <c r="O127" s="422">
        <v>1625511.7488080377</v>
      </c>
      <c r="P127" s="135">
        <f t="shared" si="27"/>
        <v>25723.246614436619</v>
      </c>
      <c r="Q127" s="215">
        <f t="shared" si="28"/>
        <v>1.5824706670560351E-2</v>
      </c>
      <c r="R127" s="135">
        <f t="shared" si="29"/>
        <v>0</v>
      </c>
      <c r="S127" s="135">
        <f t="shared" si="30"/>
        <v>0</v>
      </c>
      <c r="T127" s="429">
        <f t="shared" si="31"/>
        <v>0</v>
      </c>
      <c r="U127" s="361">
        <f t="shared" si="38"/>
        <v>566628.21488759411</v>
      </c>
      <c r="V127" s="357">
        <f t="shared" si="32"/>
        <v>1651234.9954224743</v>
      </c>
      <c r="W127" s="342">
        <f t="shared" si="33"/>
        <v>25723.246614436619</v>
      </c>
      <c r="X127" s="224">
        <f t="shared" si="34"/>
        <v>1.5824706670560351E-2</v>
      </c>
      <c r="Y127" s="482">
        <f t="shared" si="35"/>
        <v>612.02186635377109</v>
      </c>
      <c r="Z127" s="482">
        <f t="shared" si="36"/>
        <v>327.11716300436757</v>
      </c>
      <c r="AA127" s="204"/>
    </row>
    <row r="128" spans="1:27" ht="15">
      <c r="A128" s="43">
        <v>110</v>
      </c>
      <c r="B128" s="67" t="s">
        <v>112</v>
      </c>
      <c r="C128" s="60">
        <f>Vertetie_ienemumi!I115</f>
        <v>4064637.4680348728</v>
      </c>
      <c r="D128" s="134">
        <f>Iedzivotaju_skaits_struktura!C115</f>
        <v>9670</v>
      </c>
      <c r="E128" s="134">
        <f>Iedzivotaju_skaits_struktura!D115</f>
        <v>539</v>
      </c>
      <c r="F128" s="134">
        <f>Iedzivotaju_skaits_struktura!E115</f>
        <v>902</v>
      </c>
      <c r="G128" s="134">
        <f>Iedzivotaju_skaits_struktura!F115</f>
        <v>2327</v>
      </c>
      <c r="H128" s="237">
        <v>907.6110000000001</v>
      </c>
      <c r="I128" s="60">
        <f t="shared" si="23"/>
        <v>420.33479503980072</v>
      </c>
      <c r="J128" s="60">
        <f t="shared" si="24"/>
        <v>16973.328720000001</v>
      </c>
      <c r="K128" s="60">
        <f t="shared" si="25"/>
        <v>239.47202903372937</v>
      </c>
      <c r="L128" s="60">
        <f t="shared" si="39"/>
        <v>1642639.139193082</v>
      </c>
      <c r="M128" s="347">
        <f t="shared" si="26"/>
        <v>5707276.607227955</v>
      </c>
      <c r="N128" s="351"/>
      <c r="O128" s="422">
        <v>5411230.1890238505</v>
      </c>
      <c r="P128" s="135">
        <f t="shared" si="27"/>
        <v>296046.41820410453</v>
      </c>
      <c r="Q128" s="215">
        <f t="shared" si="28"/>
        <v>5.4709633089460086E-2</v>
      </c>
      <c r="R128" s="135">
        <f t="shared" si="29"/>
        <v>0</v>
      </c>
      <c r="S128" s="135">
        <f t="shared" si="30"/>
        <v>0</v>
      </c>
      <c r="T128" s="429">
        <f t="shared" si="31"/>
        <v>0</v>
      </c>
      <c r="U128" s="361">
        <f t="shared" si="38"/>
        <v>1642639.139193082</v>
      </c>
      <c r="V128" s="357">
        <f t="shared" si="32"/>
        <v>5707276.607227955</v>
      </c>
      <c r="W128" s="342">
        <f t="shared" si="33"/>
        <v>296046.41820410453</v>
      </c>
      <c r="X128" s="224">
        <f t="shared" si="34"/>
        <v>5.4709633089460086E-2</v>
      </c>
      <c r="Y128" s="482">
        <f t="shared" si="35"/>
        <v>590.2044061249178</v>
      </c>
      <c r="Z128" s="482">
        <f t="shared" si="36"/>
        <v>336.24969511743211</v>
      </c>
      <c r="AA128" s="204"/>
    </row>
    <row r="129" spans="1:27" ht="15">
      <c r="A129" s="43">
        <v>111</v>
      </c>
      <c r="B129" s="67" t="s">
        <v>113</v>
      </c>
      <c r="C129" s="60">
        <f>Vertetie_ienemumi!I116</f>
        <v>1212914.9741534868</v>
      </c>
      <c r="D129" s="134">
        <f>Iedzivotaju_skaits_struktura!C116</f>
        <v>3590</v>
      </c>
      <c r="E129" s="134">
        <f>Iedzivotaju_skaits_struktura!D116</f>
        <v>174</v>
      </c>
      <c r="F129" s="134">
        <f>Iedzivotaju_skaits_struktura!E116</f>
        <v>354</v>
      </c>
      <c r="G129" s="134">
        <f>Iedzivotaju_skaits_struktura!F116</f>
        <v>878</v>
      </c>
      <c r="H129" s="237">
        <v>277.20799999999997</v>
      </c>
      <c r="I129" s="60">
        <f t="shared" si="23"/>
        <v>337.85932427673725</v>
      </c>
      <c r="J129" s="60">
        <f t="shared" si="24"/>
        <v>6222.2761600000003</v>
      </c>
      <c r="K129" s="60">
        <f t="shared" si="25"/>
        <v>194.93107392930094</v>
      </c>
      <c r="L129" s="60">
        <f t="shared" si="39"/>
        <v>776462.59198823001</v>
      </c>
      <c r="M129" s="347">
        <f t="shared" si="26"/>
        <v>1989377.5661417167</v>
      </c>
      <c r="N129" s="351"/>
      <c r="O129" s="422">
        <v>2052418.8880358988</v>
      </c>
      <c r="P129" s="302">
        <f t="shared" si="27"/>
        <v>-63041.321894182125</v>
      </c>
      <c r="Q129" s="303">
        <f t="shared" si="28"/>
        <v>-3.0715621582741659E-2</v>
      </c>
      <c r="R129" s="135">
        <f t="shared" si="29"/>
        <v>0</v>
      </c>
      <c r="S129" s="135">
        <f t="shared" si="30"/>
        <v>63041.321894182125</v>
      </c>
      <c r="T129" s="429">
        <f t="shared" si="31"/>
        <v>63282.493730530739</v>
      </c>
      <c r="U129" s="361">
        <f t="shared" si="38"/>
        <v>839745.08571876073</v>
      </c>
      <c r="V129" s="357">
        <f t="shared" si="32"/>
        <v>2052660.0598722475</v>
      </c>
      <c r="W129" s="342">
        <f t="shared" si="33"/>
        <v>241.17183634871617</v>
      </c>
      <c r="X129" s="224">
        <f t="shared" si="34"/>
        <v>1.1750614738281762E-4</v>
      </c>
      <c r="Y129" s="482">
        <f t="shared" si="35"/>
        <v>571.77160442123886</v>
      </c>
      <c r="Z129" s="482">
        <f t="shared" si="36"/>
        <v>329.88893567080885</v>
      </c>
      <c r="AA129" s="204"/>
    </row>
    <row r="130" spans="1:27" ht="15">
      <c r="A130" s="43">
        <v>112</v>
      </c>
      <c r="B130" s="67" t="s">
        <v>114</v>
      </c>
      <c r="C130" s="60">
        <f>Vertetie_ienemumi!I117</f>
        <v>562417.33883518912</v>
      </c>
      <c r="D130" s="134">
        <f>Iedzivotaju_skaits_struktura!C117</f>
        <v>2178</v>
      </c>
      <c r="E130" s="134">
        <f>Iedzivotaju_skaits_struktura!D117</f>
        <v>116</v>
      </c>
      <c r="F130" s="134">
        <f>Iedzivotaju_skaits_struktura!E117</f>
        <v>199</v>
      </c>
      <c r="G130" s="134">
        <f>Iedzivotaju_skaits_struktura!F117</f>
        <v>511</v>
      </c>
      <c r="H130" s="237">
        <v>287.14599999999996</v>
      </c>
      <c r="I130" s="60">
        <f t="shared" si="23"/>
        <v>258.22651002533934</v>
      </c>
      <c r="J130" s="60">
        <f t="shared" si="24"/>
        <v>3912.7819200000004</v>
      </c>
      <c r="K130" s="60">
        <f t="shared" si="25"/>
        <v>143.73848334363319</v>
      </c>
      <c r="L130" s="60">
        <f t="shared" si="39"/>
        <v>614229.90834707685</v>
      </c>
      <c r="M130" s="347">
        <f t="shared" si="26"/>
        <v>1176647.2471822659</v>
      </c>
      <c r="N130" s="351"/>
      <c r="O130" s="422">
        <v>1218448.0914440027</v>
      </c>
      <c r="P130" s="302">
        <f t="shared" si="27"/>
        <v>-41800.844261736842</v>
      </c>
      <c r="Q130" s="303">
        <f t="shared" si="28"/>
        <v>-3.4306627057208439E-2</v>
      </c>
      <c r="R130" s="135">
        <f t="shared" si="29"/>
        <v>0</v>
      </c>
      <c r="S130" s="135">
        <f t="shared" si="30"/>
        <v>41800.844261736842</v>
      </c>
      <c r="T130" s="429">
        <f t="shared" si="31"/>
        <v>41960.758204982623</v>
      </c>
      <c r="U130" s="361">
        <f t="shared" si="38"/>
        <v>656190.66655205947</v>
      </c>
      <c r="V130" s="357">
        <f t="shared" si="32"/>
        <v>1218608.0053872485</v>
      </c>
      <c r="W130" s="342">
        <f t="shared" si="33"/>
        <v>159.91394324577413</v>
      </c>
      <c r="X130" s="224">
        <f t="shared" si="34"/>
        <v>1.3124395234287434E-4</v>
      </c>
      <c r="Y130" s="482">
        <f t="shared" si="35"/>
        <v>559.50780779947127</v>
      </c>
      <c r="Z130" s="482">
        <f t="shared" si="36"/>
        <v>311.44286349269584</v>
      </c>
      <c r="AA130" s="204"/>
    </row>
    <row r="131" spans="1:27" ht="15">
      <c r="A131" s="43">
        <v>113</v>
      </c>
      <c r="B131" s="67" t="s">
        <v>115</v>
      </c>
      <c r="C131" s="60">
        <f>Vertetie_ienemumi!I118</f>
        <v>1782651.1775732774</v>
      </c>
      <c r="D131" s="134">
        <f>Iedzivotaju_skaits_struktura!C118</f>
        <v>4348</v>
      </c>
      <c r="E131" s="134">
        <f>Iedzivotaju_skaits_struktura!D118</f>
        <v>235</v>
      </c>
      <c r="F131" s="134">
        <f>Iedzivotaju_skaits_struktura!E118</f>
        <v>440</v>
      </c>
      <c r="G131" s="134">
        <f>Iedzivotaju_skaits_struktura!F118</f>
        <v>896</v>
      </c>
      <c r="H131" s="237">
        <v>540.99</v>
      </c>
      <c r="I131" s="60">
        <f t="shared" si="23"/>
        <v>409.99337110700952</v>
      </c>
      <c r="J131" s="60">
        <f t="shared" si="24"/>
        <v>7817.6447999999991</v>
      </c>
      <c r="K131" s="60">
        <f t="shared" si="25"/>
        <v>228.02918566641421</v>
      </c>
      <c r="L131" s="60">
        <f t="shared" si="39"/>
        <v>812828.4864324251</v>
      </c>
      <c r="M131" s="347">
        <f t="shared" si="26"/>
        <v>2595479.6640057024</v>
      </c>
      <c r="N131" s="351"/>
      <c r="O131" s="422">
        <v>2434646.1133233951</v>
      </c>
      <c r="P131" s="135">
        <f t="shared" si="27"/>
        <v>160833.55068230722</v>
      </c>
      <c r="Q131" s="215">
        <f t="shared" si="28"/>
        <v>6.6060340269642914E-2</v>
      </c>
      <c r="R131" s="135">
        <f t="shared" si="29"/>
        <v>0</v>
      </c>
      <c r="S131" s="135">
        <f t="shared" si="30"/>
        <v>0</v>
      </c>
      <c r="T131" s="429">
        <f t="shared" si="31"/>
        <v>0</v>
      </c>
      <c r="U131" s="361">
        <f t="shared" si="38"/>
        <v>812828.4864324251</v>
      </c>
      <c r="V131" s="357">
        <f t="shared" si="32"/>
        <v>2595479.6640057024</v>
      </c>
      <c r="W131" s="342">
        <f t="shared" si="33"/>
        <v>160833.55068230722</v>
      </c>
      <c r="X131" s="224">
        <f t="shared" si="34"/>
        <v>6.6060340269642914E-2</v>
      </c>
      <c r="Y131" s="482">
        <f t="shared" si="35"/>
        <v>596.93644526350101</v>
      </c>
      <c r="Z131" s="482">
        <f t="shared" si="36"/>
        <v>332.00276175322045</v>
      </c>
      <c r="AA131" s="204"/>
    </row>
    <row r="132" spans="1:27" ht="15">
      <c r="A132" s="43">
        <v>114</v>
      </c>
      <c r="B132" s="67" t="s">
        <v>116</v>
      </c>
      <c r="C132" s="60">
        <f>Vertetie_ienemumi!I119</f>
        <v>4290455.8418209832</v>
      </c>
      <c r="D132" s="134">
        <f>Iedzivotaju_skaits_struktura!C119</f>
        <v>9077</v>
      </c>
      <c r="E132" s="134">
        <f>Iedzivotaju_skaits_struktura!D119</f>
        <v>561</v>
      </c>
      <c r="F132" s="134">
        <f>Iedzivotaju_skaits_struktura!E119</f>
        <v>952</v>
      </c>
      <c r="G132" s="134">
        <f>Iedzivotaju_skaits_struktura!F119</f>
        <v>1844</v>
      </c>
      <c r="H132" s="237">
        <v>844.096</v>
      </c>
      <c r="I132" s="60">
        <f t="shared" si="23"/>
        <v>472.67333279949139</v>
      </c>
      <c r="J132" s="60">
        <f t="shared" si="24"/>
        <v>16140.84592</v>
      </c>
      <c r="K132" s="60">
        <f t="shared" si="25"/>
        <v>265.81356783195059</v>
      </c>
      <c r="L132" s="60">
        <f t="shared" si="39"/>
        <v>1294699.3782887203</v>
      </c>
      <c r="M132" s="347">
        <f t="shared" si="26"/>
        <v>5585155.220109703</v>
      </c>
      <c r="N132" s="351"/>
      <c r="O132" s="422">
        <v>5141653.0552195068</v>
      </c>
      <c r="P132" s="135">
        <f t="shared" si="27"/>
        <v>443502.16489019617</v>
      </c>
      <c r="Q132" s="215">
        <f t="shared" si="28"/>
        <v>8.6256727190096694E-2</v>
      </c>
      <c r="R132" s="135">
        <f t="shared" si="29"/>
        <v>0</v>
      </c>
      <c r="S132" s="135">
        <f t="shared" si="30"/>
        <v>0</v>
      </c>
      <c r="T132" s="429">
        <f t="shared" si="31"/>
        <v>0</v>
      </c>
      <c r="U132" s="361">
        <f t="shared" si="38"/>
        <v>1294699.3782887203</v>
      </c>
      <c r="V132" s="357">
        <f t="shared" si="32"/>
        <v>5585155.220109703</v>
      </c>
      <c r="W132" s="342">
        <f t="shared" si="33"/>
        <v>443502.16489019617</v>
      </c>
      <c r="X132" s="224">
        <f t="shared" si="34"/>
        <v>8.6256727190096694E-2</v>
      </c>
      <c r="Y132" s="482">
        <f t="shared" si="35"/>
        <v>615.30849621127061</v>
      </c>
      <c r="Z132" s="482">
        <f t="shared" si="36"/>
        <v>346.02617779711159</v>
      </c>
      <c r="AA132" s="204"/>
    </row>
    <row r="133" spans="1:27" ht="15">
      <c r="A133" s="43">
        <v>115</v>
      </c>
      <c r="B133" s="67" t="s">
        <v>117</v>
      </c>
      <c r="C133" s="60">
        <f>Vertetie_ienemumi!I120</f>
        <v>6881887.644997824</v>
      </c>
      <c r="D133" s="134">
        <f>Iedzivotaju_skaits_struktura!C120</f>
        <v>12612</v>
      </c>
      <c r="E133" s="134">
        <f>Iedzivotaju_skaits_struktura!D120</f>
        <v>799</v>
      </c>
      <c r="F133" s="134">
        <f>Iedzivotaju_skaits_struktura!E120</f>
        <v>1464</v>
      </c>
      <c r="G133" s="134">
        <f>Iedzivotaju_skaits_struktura!F120</f>
        <v>2450</v>
      </c>
      <c r="H133" s="237">
        <v>2456.2539999999999</v>
      </c>
      <c r="I133" s="60">
        <f t="shared" si="23"/>
        <v>545.66188114476881</v>
      </c>
      <c r="J133" s="60">
        <f t="shared" si="24"/>
        <v>24800.806079999998</v>
      </c>
      <c r="K133" s="60">
        <f t="shared" si="25"/>
        <v>277.4864503516099</v>
      </c>
      <c r="L133" s="60">
        <f t="shared" si="39"/>
        <v>1807285.2898883212</v>
      </c>
      <c r="M133" s="347">
        <f t="shared" si="26"/>
        <v>8689172.9348861445</v>
      </c>
      <c r="N133" s="351"/>
      <c r="O133" s="422">
        <v>7383221.7060670797</v>
      </c>
      <c r="P133" s="135">
        <f t="shared" si="27"/>
        <v>1305951.2288190648</v>
      </c>
      <c r="Q133" s="215">
        <f t="shared" si="28"/>
        <v>0.17688094449959624</v>
      </c>
      <c r="R133" s="135">
        <f t="shared" si="29"/>
        <v>-375665.29385461286</v>
      </c>
      <c r="S133" s="135">
        <f t="shared" si="30"/>
        <v>0</v>
      </c>
      <c r="T133" s="429">
        <f t="shared" si="31"/>
        <v>0</v>
      </c>
      <c r="U133" s="361">
        <f t="shared" si="38"/>
        <v>1431619.9960337083</v>
      </c>
      <c r="V133" s="357">
        <f t="shared" si="32"/>
        <v>8313507.6410315316</v>
      </c>
      <c r="W133" s="342">
        <f t="shared" si="33"/>
        <v>930285.93496445194</v>
      </c>
      <c r="X133" s="224">
        <f t="shared" si="34"/>
        <v>0.12599999999999989</v>
      </c>
      <c r="Y133" s="482">
        <f t="shared" si="35"/>
        <v>659.17440858163116</v>
      </c>
      <c r="Z133" s="482">
        <f t="shared" si="36"/>
        <v>335.21118685475938</v>
      </c>
      <c r="AA133" s="204"/>
    </row>
    <row r="134" spans="1:27" ht="15">
      <c r="A134" s="43">
        <v>116</v>
      </c>
      <c r="B134" s="67" t="s">
        <v>118</v>
      </c>
      <c r="C134" s="60">
        <f>Vertetie_ienemumi!I121</f>
        <v>1742837.2230927029</v>
      </c>
      <c r="D134" s="134">
        <f>Iedzivotaju_skaits_struktura!C121</f>
        <v>4205</v>
      </c>
      <c r="E134" s="134">
        <f>Iedzivotaju_skaits_struktura!D121</f>
        <v>245</v>
      </c>
      <c r="F134" s="134">
        <f>Iedzivotaju_skaits_struktura!E121</f>
        <v>445</v>
      </c>
      <c r="G134" s="134">
        <f>Iedzivotaju_skaits_struktura!F121</f>
        <v>955</v>
      </c>
      <c r="H134" s="237">
        <v>650.23300000000006</v>
      </c>
      <c r="I134" s="60">
        <f t="shared" si="23"/>
        <v>414.46782951074982</v>
      </c>
      <c r="J134" s="60">
        <f t="shared" si="24"/>
        <v>7924.0541599999997</v>
      </c>
      <c r="K134" s="60">
        <f t="shared" si="25"/>
        <v>219.94261875321445</v>
      </c>
      <c r="L134" s="60">
        <f t="shared" si="39"/>
        <v>864188.38282463513</v>
      </c>
      <c r="M134" s="347">
        <f t="shared" si="26"/>
        <v>2607025.6059173383</v>
      </c>
      <c r="N134" s="351"/>
      <c r="O134" s="422">
        <v>2412128.7617257037</v>
      </c>
      <c r="P134" s="135">
        <f t="shared" si="27"/>
        <v>194896.84419163456</v>
      </c>
      <c r="Q134" s="215">
        <f t="shared" si="28"/>
        <v>8.0798690055086331E-2</v>
      </c>
      <c r="R134" s="135">
        <f t="shared" si="29"/>
        <v>0</v>
      </c>
      <c r="S134" s="135">
        <f t="shared" si="30"/>
        <v>0</v>
      </c>
      <c r="T134" s="429">
        <f t="shared" si="31"/>
        <v>0</v>
      </c>
      <c r="U134" s="361">
        <f t="shared" si="38"/>
        <v>864188.38282463513</v>
      </c>
      <c r="V134" s="357">
        <f t="shared" si="32"/>
        <v>2607025.6059173383</v>
      </c>
      <c r="W134" s="342">
        <f t="shared" si="33"/>
        <v>194896.84419163456</v>
      </c>
      <c r="X134" s="224">
        <f t="shared" si="34"/>
        <v>8.0798690055086331E-2</v>
      </c>
      <c r="Y134" s="482">
        <f t="shared" si="35"/>
        <v>619.98230818486047</v>
      </c>
      <c r="Z134" s="482">
        <f t="shared" si="36"/>
        <v>329.00148753114257</v>
      </c>
      <c r="AA134" s="204"/>
    </row>
    <row r="135" spans="1:27" ht="15">
      <c r="A135" s="43">
        <v>117</v>
      </c>
      <c r="B135" s="67" t="s">
        <v>119</v>
      </c>
      <c r="C135" s="60">
        <f>Vertetie_ienemumi!I122</f>
        <v>1794547.8375037161</v>
      </c>
      <c r="D135" s="134">
        <f>Iedzivotaju_skaits_struktura!C122</f>
        <v>5685</v>
      </c>
      <c r="E135" s="134">
        <f>Iedzivotaju_skaits_struktura!D122</f>
        <v>241</v>
      </c>
      <c r="F135" s="134">
        <f>Iedzivotaju_skaits_struktura!E122</f>
        <v>603</v>
      </c>
      <c r="G135" s="134">
        <f>Iedzivotaju_skaits_struktura!F122</f>
        <v>1333</v>
      </c>
      <c r="H135" s="237">
        <v>639.15499999999997</v>
      </c>
      <c r="I135" s="60">
        <f t="shared" si="23"/>
        <v>315.66364775790959</v>
      </c>
      <c r="J135" s="60">
        <f t="shared" si="24"/>
        <v>10172.6556</v>
      </c>
      <c r="K135" s="60">
        <f t="shared" si="25"/>
        <v>176.40898385508265</v>
      </c>
      <c r="L135" s="60">
        <f t="shared" si="39"/>
        <v>1387909.2335987058</v>
      </c>
      <c r="M135" s="347">
        <f t="shared" si="26"/>
        <v>3182457.0711024217</v>
      </c>
      <c r="N135" s="351"/>
      <c r="O135" s="422">
        <v>3265945.0488051018</v>
      </c>
      <c r="P135" s="302">
        <f t="shared" si="27"/>
        <v>-83487.977702680044</v>
      </c>
      <c r="Q135" s="303">
        <f t="shared" si="28"/>
        <v>-2.55631911912374E-2</v>
      </c>
      <c r="R135" s="135">
        <f t="shared" si="29"/>
        <v>0</v>
      </c>
      <c r="S135" s="135">
        <f t="shared" si="30"/>
        <v>83487.977702680044</v>
      </c>
      <c r="T135" s="429">
        <f t="shared" si="31"/>
        <v>83807.370575332432</v>
      </c>
      <c r="U135" s="361">
        <f t="shared" si="38"/>
        <v>1471716.6041740384</v>
      </c>
      <c r="V135" s="357">
        <f t="shared" si="32"/>
        <v>3266264.4416777543</v>
      </c>
      <c r="W135" s="342">
        <f t="shared" si="33"/>
        <v>319.39287265250459</v>
      </c>
      <c r="X135" s="224">
        <f t="shared" si="34"/>
        <v>9.7794931598560453E-5</v>
      </c>
      <c r="Y135" s="482">
        <f t="shared" si="35"/>
        <v>574.5407988879075</v>
      </c>
      <c r="Z135" s="482">
        <f t="shared" si="36"/>
        <v>321.08277033164813</v>
      </c>
      <c r="AA135" s="204"/>
    </row>
    <row r="136" spans="1:27" ht="15">
      <c r="A136" s="43">
        <v>118</v>
      </c>
      <c r="B136" s="67" t="s">
        <v>120</v>
      </c>
      <c r="C136" s="60">
        <f>Vertetie_ienemumi!I123</f>
        <v>2035127.0811886552</v>
      </c>
      <c r="D136" s="134">
        <f>Iedzivotaju_skaits_struktura!C123</f>
        <v>6496</v>
      </c>
      <c r="E136" s="134">
        <f>Iedzivotaju_skaits_struktura!D123</f>
        <v>348</v>
      </c>
      <c r="F136" s="134">
        <f>Iedzivotaju_skaits_struktura!E123</f>
        <v>646</v>
      </c>
      <c r="G136" s="134">
        <f>Iedzivotaju_skaits_struktura!F123</f>
        <v>1445</v>
      </c>
      <c r="H136" s="237">
        <v>286.46499999999997</v>
      </c>
      <c r="I136" s="60">
        <f t="shared" si="23"/>
        <v>313.28926742436192</v>
      </c>
      <c r="J136" s="60">
        <f t="shared" si="24"/>
        <v>10921.006799999997</v>
      </c>
      <c r="K136" s="60">
        <f t="shared" si="25"/>
        <v>186.34976778776988</v>
      </c>
      <c r="L136" s="60">
        <f t="shared" si="39"/>
        <v>1421739.9337136187</v>
      </c>
      <c r="M136" s="347">
        <f t="shared" si="26"/>
        <v>3456867.0149022741</v>
      </c>
      <c r="N136" s="351"/>
      <c r="O136" s="422">
        <v>3669861.6353702666</v>
      </c>
      <c r="P136" s="302">
        <f t="shared" si="27"/>
        <v>-212994.6204679925</v>
      </c>
      <c r="Q136" s="303">
        <f t="shared" si="28"/>
        <v>-5.8038869480838806E-2</v>
      </c>
      <c r="R136" s="135">
        <f t="shared" si="29"/>
        <v>0</v>
      </c>
      <c r="S136" s="135">
        <f t="shared" si="30"/>
        <v>212994.6204679925</v>
      </c>
      <c r="T136" s="429">
        <f t="shared" si="31"/>
        <v>213809.45591571461</v>
      </c>
      <c r="U136" s="361">
        <f t="shared" si="38"/>
        <v>1635549.3896293333</v>
      </c>
      <c r="V136" s="357">
        <f t="shared" si="32"/>
        <v>3670676.4708179887</v>
      </c>
      <c r="W136" s="342">
        <f t="shared" si="33"/>
        <v>814.83544772211462</v>
      </c>
      <c r="X136" s="224">
        <f t="shared" si="34"/>
        <v>2.2203437859036335E-4</v>
      </c>
      <c r="Y136" s="482">
        <f t="shared" si="35"/>
        <v>565.06719070473969</v>
      </c>
      <c r="Z136" s="482">
        <f t="shared" si="36"/>
        <v>336.11154521192952</v>
      </c>
      <c r="AA136" s="204"/>
    </row>
    <row r="137" spans="1:27" ht="15">
      <c r="A137" s="68">
        <v>119</v>
      </c>
      <c r="B137" s="71" t="s">
        <v>121</v>
      </c>
      <c r="C137" s="72">
        <f>Vertetie_ienemumi!I124</f>
        <v>950201.46978545503</v>
      </c>
      <c r="D137" s="221">
        <f>Iedzivotaju_skaits_struktura!C124</f>
        <v>3344</v>
      </c>
      <c r="E137" s="221">
        <f>Iedzivotaju_skaits_struktura!D124</f>
        <v>152</v>
      </c>
      <c r="F137" s="221">
        <f>Iedzivotaju_skaits_struktura!E124</f>
        <v>372</v>
      </c>
      <c r="G137" s="221">
        <f>Iedzivotaju_skaits_struktura!F124</f>
        <v>741</v>
      </c>
      <c r="H137" s="238">
        <v>308.27</v>
      </c>
      <c r="I137" s="72">
        <f t="shared" si="23"/>
        <v>284.15115723249255</v>
      </c>
      <c r="J137" s="72">
        <f t="shared" si="24"/>
        <v>5929.3103999999994</v>
      </c>
      <c r="K137" s="72">
        <f t="shared" si="25"/>
        <v>160.25497160436316</v>
      </c>
      <c r="L137" s="72">
        <f t="shared" si="39"/>
        <v>869200.45298855857</v>
      </c>
      <c r="M137" s="348">
        <f t="shared" si="26"/>
        <v>1819401.9227740136</v>
      </c>
      <c r="N137" s="351"/>
      <c r="O137" s="424">
        <v>1909034.0706164234</v>
      </c>
      <c r="P137" s="304">
        <f t="shared" si="27"/>
        <v>-89632.147842409788</v>
      </c>
      <c r="Q137" s="305">
        <f t="shared" si="28"/>
        <v>-4.695157054659993E-2</v>
      </c>
      <c r="R137" s="137">
        <f t="shared" si="29"/>
        <v>0</v>
      </c>
      <c r="S137" s="137">
        <f t="shared" si="30"/>
        <v>89632.147842409788</v>
      </c>
      <c r="T137" s="430">
        <f t="shared" si="31"/>
        <v>89975.045945455728</v>
      </c>
      <c r="U137" s="362">
        <f t="shared" si="38"/>
        <v>959175.49893401423</v>
      </c>
      <c r="V137" s="364">
        <f t="shared" si="32"/>
        <v>1909376.9687194694</v>
      </c>
      <c r="W137" s="343">
        <f t="shared" si="33"/>
        <v>342.89810304599814</v>
      </c>
      <c r="X137" s="338">
        <f t="shared" si="34"/>
        <v>1.7961863977378201E-4</v>
      </c>
      <c r="Y137" s="484">
        <f t="shared" si="35"/>
        <v>570.9859356218509</v>
      </c>
      <c r="Z137" s="484">
        <f t="shared" si="36"/>
        <v>322.02344622057052</v>
      </c>
      <c r="AA137" s="204"/>
    </row>
    <row r="138" spans="1:27">
      <c r="A138" s="58"/>
      <c r="B138" s="100" t="s">
        <v>124</v>
      </c>
      <c r="C138" s="86">
        <f>SUM(C28:C137)</f>
        <v>551231401.74677551</v>
      </c>
      <c r="D138" s="86">
        <f t="shared" ref="D138:L138" si="40">SUM(D28:D137)</f>
        <v>1044772</v>
      </c>
      <c r="E138" s="86">
        <f t="shared" si="40"/>
        <v>69852</v>
      </c>
      <c r="F138" s="86">
        <f t="shared" si="40"/>
        <v>111643</v>
      </c>
      <c r="G138" s="86">
        <f t="shared" si="40"/>
        <v>212787</v>
      </c>
      <c r="H138" s="86">
        <f>SUM(H28:H137)</f>
        <v>63756.763999999981</v>
      </c>
      <c r="I138" s="86">
        <f t="shared" si="40"/>
        <v>55233.960262531094</v>
      </c>
      <c r="J138" s="86">
        <f t="shared" si="40"/>
        <v>1826554.5212799995</v>
      </c>
      <c r="K138" s="94">
        <f t="shared" si="25"/>
        <v>301.78754333623044</v>
      </c>
      <c r="L138" s="86">
        <f t="shared" si="40"/>
        <v>105191513.07308592</v>
      </c>
      <c r="M138" s="99">
        <f>SUM(M28:M137)</f>
        <v>656422914.81986141</v>
      </c>
      <c r="N138" s="352"/>
      <c r="O138" s="244">
        <f>SUM(O28:O137)</f>
        <v>626371157.19227552</v>
      </c>
      <c r="P138" s="86">
        <f>SUM(P28:P137)</f>
        <v>30051757.627586242</v>
      </c>
      <c r="Q138" s="213"/>
      <c r="R138" s="86">
        <f t="shared" ref="R138:W138" si="41">SUM(R28:R137)</f>
        <v>-731887.14875276317</v>
      </c>
      <c r="S138" s="86">
        <f t="shared" si="41"/>
        <v>3663001.1352059105</v>
      </c>
      <c r="T138" s="86">
        <f t="shared" si="41"/>
        <v>3677014.367856829</v>
      </c>
      <c r="U138" s="365">
        <f t="shared" si="41"/>
        <v>108136640.29219</v>
      </c>
      <c r="V138" s="487">
        <f t="shared" si="41"/>
        <v>659368042.03896594</v>
      </c>
      <c r="W138" s="86">
        <f t="shared" si="41"/>
        <v>32996884.846690312</v>
      </c>
      <c r="X138" s="340">
        <f t="shared" si="34"/>
        <v>5.2679444875143755E-2</v>
      </c>
      <c r="Y138" s="486">
        <f t="shared" si="35"/>
        <v>631.11190004993045</v>
      </c>
      <c r="Z138" s="486">
        <f t="shared" si="36"/>
        <v>360.99006865499905</v>
      </c>
    </row>
    <row r="139" spans="1:27" ht="13.5" thickBot="1">
      <c r="A139" s="58"/>
      <c r="B139" s="101" t="s">
        <v>134</v>
      </c>
      <c r="C139" s="102">
        <f>C27+C138</f>
        <v>1382130445.0000005</v>
      </c>
      <c r="D139" s="102">
        <f t="shared" ref="D139:L139" si="42">D27+D138</f>
        <v>2160125</v>
      </c>
      <c r="E139" s="102">
        <f t="shared" si="42"/>
        <v>149491</v>
      </c>
      <c r="F139" s="102">
        <f t="shared" si="42"/>
        <v>218464</v>
      </c>
      <c r="G139" s="102">
        <f t="shared" si="42"/>
        <v>455830</v>
      </c>
      <c r="H139" s="102">
        <f>H27+H138</f>
        <v>64482.409999999982</v>
      </c>
      <c r="I139" s="102">
        <f t="shared" si="42"/>
        <v>60913.290725324514</v>
      </c>
      <c r="J139" s="102">
        <f t="shared" si="42"/>
        <v>3657454.0431999993</v>
      </c>
      <c r="K139" s="94">
        <f t="shared" si="25"/>
        <v>377.89413856605552</v>
      </c>
      <c r="L139" s="102">
        <f t="shared" si="42"/>
        <v>35586952.999999896</v>
      </c>
      <c r="M139" s="222">
        <f>M27+M138</f>
        <v>1417717398.0000005</v>
      </c>
      <c r="N139" s="353"/>
      <c r="O139" s="245">
        <f>O27+O138</f>
        <v>1331286557</v>
      </c>
      <c r="P139" s="102">
        <f>P27+P138</f>
        <v>86430841.00000079</v>
      </c>
      <c r="Q139" s="213"/>
      <c r="R139" s="102">
        <f t="shared" ref="R139:W139" si="43">R27+R138</f>
        <v>-3677014.3678568294</v>
      </c>
      <c r="S139" s="102">
        <f t="shared" si="43"/>
        <v>3663001.1352059105</v>
      </c>
      <c r="T139" s="102">
        <f t="shared" si="43"/>
        <v>3677014.367856829</v>
      </c>
      <c r="U139" s="365">
        <f t="shared" si="43"/>
        <v>35586952.999999925</v>
      </c>
      <c r="V139" s="488">
        <f t="shared" si="43"/>
        <v>1417717398.000001</v>
      </c>
      <c r="W139" s="102">
        <f t="shared" si="43"/>
        <v>86430841.000000805</v>
      </c>
      <c r="X139" s="340">
        <f t="shared" si="34"/>
        <v>6.4922792576505239E-2</v>
      </c>
      <c r="Y139" s="486">
        <f t="shared" si="35"/>
        <v>656.3126661651529</v>
      </c>
      <c r="Z139" s="486">
        <f t="shared" si="36"/>
        <v>387.62411810364239</v>
      </c>
    </row>
    <row r="142" spans="1:27" ht="15.75">
      <c r="B142" s="3" t="s">
        <v>457</v>
      </c>
    </row>
  </sheetData>
  <mergeCells count="23">
    <mergeCell ref="H4:J4"/>
    <mergeCell ref="O12:T12"/>
    <mergeCell ref="P14:Q14"/>
    <mergeCell ref="K5:K6"/>
    <mergeCell ref="K7:K8"/>
    <mergeCell ref="V12:X12"/>
    <mergeCell ref="H9:J9"/>
    <mergeCell ref="E8:F8"/>
    <mergeCell ref="B9:D9"/>
    <mergeCell ref="E9:F9"/>
    <mergeCell ref="H5:J6"/>
    <mergeCell ref="H7:J8"/>
    <mergeCell ref="W14:X14"/>
    <mergeCell ref="D13:G13"/>
    <mergeCell ref="B4:D4"/>
    <mergeCell ref="E4:F4"/>
    <mergeCell ref="B5:D5"/>
    <mergeCell ref="E5:F5"/>
    <mergeCell ref="B6:D6"/>
    <mergeCell ref="E6:F6"/>
    <mergeCell ref="B7:D7"/>
    <mergeCell ref="E7:F7"/>
    <mergeCell ref="B8:D8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37"/>
  <sheetViews>
    <sheetView zoomScaleNormal="100" workbookViewId="0">
      <selection activeCell="AO13" sqref="AO13"/>
    </sheetView>
  </sheetViews>
  <sheetFormatPr defaultRowHeight="12.75"/>
  <cols>
    <col min="2" max="2" width="22.140625" customWidth="1"/>
    <col min="3" max="11" width="12.7109375" customWidth="1"/>
    <col min="12" max="21" width="14.7109375" customWidth="1"/>
    <col min="22" max="22" width="16.7109375" customWidth="1"/>
    <col min="23" max="26" width="14.7109375" customWidth="1"/>
    <col min="27" max="27" width="9" style="26" customWidth="1"/>
    <col min="28" max="28" width="14.7109375" customWidth="1"/>
    <col min="29" max="30" width="12.7109375" customWidth="1"/>
    <col min="31" max="31" width="14.7109375" customWidth="1"/>
    <col min="32" max="32" width="23.7109375" customWidth="1"/>
    <col min="33" max="38" width="14.7109375" customWidth="1"/>
    <col min="39" max="39" width="16.5703125" customWidth="1"/>
    <col min="40" max="40" width="12.7109375" customWidth="1"/>
  </cols>
  <sheetData>
    <row r="2" spans="1:41" ht="20.25">
      <c r="B2" s="199" t="s">
        <v>477</v>
      </c>
    </row>
    <row r="4" spans="1:41" ht="38.25" customHeight="1">
      <c r="B4" s="507" t="s">
        <v>422</v>
      </c>
      <c r="C4" s="508"/>
      <c r="D4" s="498"/>
      <c r="E4" s="509" t="s">
        <v>427</v>
      </c>
      <c r="F4" s="510"/>
      <c r="H4" s="541"/>
      <c r="I4" s="498"/>
      <c r="J4" s="498"/>
      <c r="K4" s="202" t="s">
        <v>432</v>
      </c>
    </row>
    <row r="5" spans="1:41" ht="15.75">
      <c r="B5" s="511" t="s">
        <v>125</v>
      </c>
      <c r="C5" s="512"/>
      <c r="D5" s="513"/>
      <c r="E5" s="514">
        <v>1</v>
      </c>
      <c r="F5" s="515"/>
      <c r="H5" s="566" t="s">
        <v>433</v>
      </c>
      <c r="I5" s="567"/>
      <c r="J5" s="568"/>
      <c r="K5" s="569">
        <f>K15</f>
        <v>377.89413856605552</v>
      </c>
    </row>
    <row r="6" spans="1:41" ht="15.75">
      <c r="B6" s="516" t="s">
        <v>423</v>
      </c>
      <c r="C6" s="517"/>
      <c r="D6" s="518"/>
      <c r="E6" s="519">
        <v>2.34</v>
      </c>
      <c r="F6" s="520"/>
      <c r="H6" s="531"/>
      <c r="I6" s="532"/>
      <c r="J6" s="533"/>
      <c r="K6" s="543"/>
    </row>
    <row r="7" spans="1:41" ht="15.75">
      <c r="B7" s="521" t="s">
        <v>424</v>
      </c>
      <c r="C7" s="522"/>
      <c r="D7" s="518"/>
      <c r="E7" s="519">
        <v>3.26</v>
      </c>
      <c r="F7" s="520"/>
      <c r="H7" s="534" t="s">
        <v>434</v>
      </c>
      <c r="I7" s="535"/>
      <c r="J7" s="533"/>
      <c r="K7" s="544">
        <f>MAX(K16:K24,K26:K135)</f>
        <v>715.0755102156179</v>
      </c>
    </row>
    <row r="8" spans="1:41" ht="15.75">
      <c r="B8" s="516" t="s">
        <v>425</v>
      </c>
      <c r="C8" s="517"/>
      <c r="D8" s="518"/>
      <c r="E8" s="519">
        <v>0.74</v>
      </c>
      <c r="F8" s="520"/>
      <c r="H8" s="531"/>
      <c r="I8" s="532"/>
      <c r="J8" s="533"/>
      <c r="K8" s="543"/>
    </row>
    <row r="9" spans="1:41" ht="18.75">
      <c r="B9" s="523" t="s">
        <v>426</v>
      </c>
      <c r="C9" s="524"/>
      <c r="D9" s="525"/>
      <c r="E9" s="526">
        <v>1.52</v>
      </c>
      <c r="F9" s="527"/>
      <c r="H9" s="554" t="s">
        <v>421</v>
      </c>
      <c r="I9" s="555"/>
      <c r="J9" s="555"/>
      <c r="K9" s="241">
        <f>PFI!K9</f>
        <v>35586953</v>
      </c>
      <c r="AI9">
        <v>1417717398.000001</v>
      </c>
    </row>
    <row r="11" spans="1:41" ht="13.5" thickBot="1"/>
    <row r="12" spans="1:41" ht="17.100000000000001" customHeight="1" thickBot="1">
      <c r="C12" s="291"/>
      <c r="D12" s="547" t="s">
        <v>458</v>
      </c>
      <c r="E12" s="548"/>
      <c r="F12" s="548"/>
      <c r="G12" s="548"/>
      <c r="H12" s="549"/>
      <c r="L12" s="556" t="s">
        <v>460</v>
      </c>
      <c r="M12" s="557"/>
      <c r="N12" s="557"/>
      <c r="O12" s="557"/>
      <c r="P12" s="557"/>
      <c r="Q12" s="557"/>
      <c r="R12" s="557"/>
      <c r="S12" s="557"/>
      <c r="T12" s="558"/>
      <c r="U12" s="559"/>
      <c r="V12" s="560" t="s">
        <v>445</v>
      </c>
      <c r="W12" s="561"/>
      <c r="X12" s="562"/>
      <c r="Y12" s="552" t="s">
        <v>446</v>
      </c>
      <c r="Z12" s="553"/>
      <c r="AA12" s="161"/>
      <c r="AB12" s="563" t="s">
        <v>464</v>
      </c>
      <c r="AC12" s="564"/>
      <c r="AD12" s="564"/>
      <c r="AE12" s="564"/>
      <c r="AF12" s="564"/>
      <c r="AG12" s="565"/>
      <c r="AH12" s="570" t="s">
        <v>465</v>
      </c>
      <c r="AI12" s="571"/>
      <c r="AJ12" s="571"/>
      <c r="AK12" s="572"/>
    </row>
    <row r="13" spans="1:41" ht="83.25" customHeight="1">
      <c r="A13" s="95"/>
      <c r="B13" s="95"/>
      <c r="C13" s="95" t="s">
        <v>128</v>
      </c>
      <c r="D13" s="93" t="s">
        <v>125</v>
      </c>
      <c r="E13" s="93" t="s">
        <v>129</v>
      </c>
      <c r="F13" s="96" t="s">
        <v>130</v>
      </c>
      <c r="G13" s="97" t="s">
        <v>131</v>
      </c>
      <c r="H13" s="97" t="s">
        <v>428</v>
      </c>
      <c r="I13" s="97" t="s">
        <v>132</v>
      </c>
      <c r="J13" s="200" t="s">
        <v>429</v>
      </c>
      <c r="K13" s="251" t="s">
        <v>430</v>
      </c>
      <c r="L13" s="259" t="s">
        <v>466</v>
      </c>
      <c r="M13" s="260" t="s">
        <v>436</v>
      </c>
      <c r="N13" s="260" t="s">
        <v>437</v>
      </c>
      <c r="O13" s="260" t="s">
        <v>440</v>
      </c>
      <c r="P13" s="260" t="s">
        <v>462</v>
      </c>
      <c r="Q13" s="261" t="s">
        <v>463</v>
      </c>
      <c r="R13" s="259" t="s">
        <v>467</v>
      </c>
      <c r="S13" s="375" t="s">
        <v>461</v>
      </c>
      <c r="T13" s="390" t="s">
        <v>442</v>
      </c>
      <c r="U13" s="391" t="s">
        <v>459</v>
      </c>
      <c r="V13" s="97" t="s">
        <v>438</v>
      </c>
      <c r="W13" s="200" t="s">
        <v>441</v>
      </c>
      <c r="X13" s="261" t="s">
        <v>470</v>
      </c>
      <c r="Y13" s="292" t="s">
        <v>444</v>
      </c>
      <c r="Z13" s="275" t="s">
        <v>443</v>
      </c>
      <c r="AA13" s="161"/>
      <c r="AB13" s="318" t="s">
        <v>447</v>
      </c>
      <c r="AC13" s="550" t="s">
        <v>448</v>
      </c>
      <c r="AD13" s="551"/>
      <c r="AE13" s="318" t="s">
        <v>473</v>
      </c>
      <c r="AF13" s="318" t="s">
        <v>451</v>
      </c>
      <c r="AG13" s="319" t="s">
        <v>452</v>
      </c>
      <c r="AH13" s="200" t="s">
        <v>469</v>
      </c>
      <c r="AI13" s="366" t="s">
        <v>453</v>
      </c>
      <c r="AJ13" s="495" t="s">
        <v>448</v>
      </c>
      <c r="AK13" s="498"/>
    </row>
    <row r="14" spans="1:41" ht="15.75" thickBot="1">
      <c r="A14" s="276"/>
      <c r="B14" s="276"/>
      <c r="C14" s="277"/>
      <c r="D14" s="277"/>
      <c r="E14" s="277"/>
      <c r="F14" s="277"/>
      <c r="G14" s="277"/>
      <c r="H14" s="9"/>
      <c r="I14" s="278"/>
      <c r="J14" s="9"/>
      <c r="K14" s="252"/>
      <c r="L14" s="262">
        <v>0.6</v>
      </c>
      <c r="M14" s="9"/>
      <c r="N14" s="9"/>
      <c r="O14" s="9"/>
      <c r="P14" s="9"/>
      <c r="Q14" s="263"/>
      <c r="R14" s="262">
        <v>0.4</v>
      </c>
      <c r="S14" s="273"/>
      <c r="T14" s="9"/>
      <c r="U14" s="9"/>
      <c r="V14" s="377" t="s">
        <v>439</v>
      </c>
      <c r="W14" s="385">
        <f>K9/V15</f>
        <v>2.8856812255035492E-2</v>
      </c>
      <c r="X14" s="388"/>
      <c r="Z14" s="279"/>
      <c r="AA14" s="161"/>
      <c r="AB14" s="320"/>
      <c r="AC14" s="231" t="s">
        <v>449</v>
      </c>
      <c r="AD14" s="229" t="s">
        <v>450</v>
      </c>
      <c r="AE14" s="320"/>
      <c r="AF14" s="320"/>
      <c r="AG14" s="320"/>
      <c r="AH14" s="320"/>
      <c r="AI14" s="320"/>
      <c r="AJ14" s="231" t="s">
        <v>449</v>
      </c>
      <c r="AK14" s="229" t="s">
        <v>450</v>
      </c>
    </row>
    <row r="15" spans="1:41" ht="13.5" thickBot="1">
      <c r="A15" s="65"/>
      <c r="B15" s="65" t="s">
        <v>133</v>
      </c>
      <c r="C15" s="65">
        <f t="shared" ref="C15:K15" si="0">C137</f>
        <v>1382130445.0000005</v>
      </c>
      <c r="D15" s="65">
        <f t="shared" si="0"/>
        <v>2160125</v>
      </c>
      <c r="E15" s="65">
        <f t="shared" si="0"/>
        <v>149491</v>
      </c>
      <c r="F15" s="65">
        <f t="shared" si="0"/>
        <v>218464</v>
      </c>
      <c r="G15" s="65">
        <f t="shared" si="0"/>
        <v>455830</v>
      </c>
      <c r="H15" s="65">
        <f t="shared" si="0"/>
        <v>64482.409999999982</v>
      </c>
      <c r="I15" s="65">
        <f t="shared" si="0"/>
        <v>60913.290725324514</v>
      </c>
      <c r="J15" s="65">
        <f t="shared" si="0"/>
        <v>3657454.0431999993</v>
      </c>
      <c r="K15" s="253">
        <f t="shared" si="0"/>
        <v>377.89413856605552</v>
      </c>
      <c r="L15" s="264">
        <f>L137</f>
        <v>829278267.00000048</v>
      </c>
      <c r="M15" s="290"/>
      <c r="N15" s="290"/>
      <c r="O15" s="290"/>
      <c r="P15" s="65">
        <f t="shared" ref="P15:AI15" si="1">P137</f>
        <v>829278267.00000048</v>
      </c>
      <c r="Q15" s="65">
        <f t="shared" ref="Q15:Q24" si="2">P15/J15</f>
        <v>226.73648313963335</v>
      </c>
      <c r="R15" s="264">
        <f>R137</f>
        <v>552852178.00000024</v>
      </c>
      <c r="S15" s="65">
        <f>R15/J15</f>
        <v>151.15765542642222</v>
      </c>
      <c r="T15" s="243">
        <f t="shared" si="1"/>
        <v>1382130445.0000007</v>
      </c>
      <c r="U15" s="131"/>
      <c r="V15" s="378">
        <f t="shared" si="1"/>
        <v>1233225371.031414</v>
      </c>
      <c r="W15" s="386">
        <f t="shared" si="1"/>
        <v>35586953</v>
      </c>
      <c r="X15" s="386">
        <f>W15/J15</f>
        <v>9.7299795375867717</v>
      </c>
      <c r="Y15" s="243">
        <f t="shared" si="1"/>
        <v>35586952.999999911</v>
      </c>
      <c r="Z15" s="65">
        <f t="shared" si="1"/>
        <v>1417717398.0000005</v>
      </c>
      <c r="AA15" s="298"/>
      <c r="AB15" s="308">
        <f t="shared" si="1"/>
        <v>1331286557</v>
      </c>
      <c r="AC15" s="308">
        <f t="shared" si="1"/>
        <v>86430841.000000805</v>
      </c>
      <c r="AD15" s="309"/>
      <c r="AE15" s="308">
        <f t="shared" si="1"/>
        <v>-3677014.3678568276</v>
      </c>
      <c r="AF15" s="308">
        <f t="shared" si="1"/>
        <v>3663001.1352059087</v>
      </c>
      <c r="AG15" s="308">
        <f t="shared" si="1"/>
        <v>3677014.3678568276</v>
      </c>
      <c r="AH15" s="308"/>
      <c r="AI15" s="308">
        <f t="shared" si="1"/>
        <v>1417717398.000001</v>
      </c>
      <c r="AJ15" s="310"/>
      <c r="AK15" s="309"/>
    </row>
    <row r="16" spans="1:41" ht="15">
      <c r="A16" s="37">
        <v>1</v>
      </c>
      <c r="B16" s="280" t="s">
        <v>2</v>
      </c>
      <c r="C16" s="61">
        <f>Vertetie_ienemumi!I5</f>
        <v>40547033.219929233</v>
      </c>
      <c r="D16" s="281">
        <f>Iedzivotaju_skaits_struktura!C5</f>
        <v>96792</v>
      </c>
      <c r="E16" s="281">
        <f>Iedzivotaju_skaits_struktura!D5</f>
        <v>6271</v>
      </c>
      <c r="F16" s="219">
        <f>Iedzivotaju_skaits_struktura!E5</f>
        <v>9269</v>
      </c>
      <c r="G16" s="281">
        <f>Iedzivotaju_skaits_struktura!F5</f>
        <v>21457</v>
      </c>
      <c r="H16" s="281">
        <f>PFI!H18</f>
        <v>72.371000000000009</v>
      </c>
      <c r="I16" s="61">
        <f>C16/D16</f>
        <v>418.90893069602066</v>
      </c>
      <c r="J16" s="61">
        <f>D16+($E$6*E16)+($E$7*F16)+($E$8*G16)+($E$9*H16)</f>
        <v>157671.26391999997</v>
      </c>
      <c r="K16" s="282">
        <f>C16/J16</f>
        <v>257.16184555038632</v>
      </c>
      <c r="L16" s="283">
        <f t="shared" ref="L16:L24" si="3">C16*$L$14</f>
        <v>24328219.931957539</v>
      </c>
      <c r="M16" s="284">
        <f t="shared" ref="M16:M24" si="4">K16-$K$15</f>
        <v>-120.7322930156692</v>
      </c>
      <c r="N16" s="284">
        <f>M16*-0.6</f>
        <v>72.439375809401511</v>
      </c>
      <c r="O16" s="285">
        <f t="shared" ref="O16:O24" si="5">N16*J16</f>
        <v>11421607.941444207</v>
      </c>
      <c r="P16" s="61">
        <f>L16+O16</f>
        <v>35749827.873401746</v>
      </c>
      <c r="Q16" s="286">
        <f t="shared" si="2"/>
        <v>226.73648313963329</v>
      </c>
      <c r="R16" s="283">
        <f t="shared" ref="R16:R24" si="6">C16*$R$14</f>
        <v>16218813.287971694</v>
      </c>
      <c r="S16" s="287">
        <f>R16/J16</f>
        <v>102.86473822015454</v>
      </c>
      <c r="T16" s="288">
        <f t="shared" ref="T16:T24" si="7">R16+P16</f>
        <v>51968641.161373436</v>
      </c>
      <c r="U16" s="376">
        <f t="shared" ref="U16:U24" si="8">T16/J16</f>
        <v>329.60122135978781</v>
      </c>
      <c r="V16" s="321">
        <f t="shared" ref="V16:V24" si="9">($K$7-K16)*J16</f>
        <v>72199826.274006099</v>
      </c>
      <c r="W16" s="392">
        <f t="shared" ref="W16:W24" si="10">V16*$W$14</f>
        <v>2083456.8316351727</v>
      </c>
      <c r="X16" s="393">
        <f>W16/J16</f>
        <v>13.213928650259868</v>
      </c>
      <c r="Y16" s="293">
        <f t="shared" ref="Y16:Y24" si="11">O16+W16</f>
        <v>13505064.77307938</v>
      </c>
      <c r="Z16" s="297">
        <f t="shared" ref="Z16:Z24" si="12">T16+W16</f>
        <v>54052097.993008606</v>
      </c>
      <c r="AA16" s="298"/>
      <c r="AB16" s="327">
        <v>49024882.200000003</v>
      </c>
      <c r="AC16" s="328">
        <f>Z16-AB16</f>
        <v>5027215.7930086032</v>
      </c>
      <c r="AD16" s="329">
        <f>Z16/AB16-1</f>
        <v>0.10254416874475636</v>
      </c>
      <c r="AE16" s="328">
        <f>IF(AD16&gt;12.6%,((AB16*0.126)+AB16)-Z16,0)</f>
        <v>0</v>
      </c>
      <c r="AF16" s="328">
        <f>IF(Z16&lt;AB16,AB16-Z16,0)</f>
        <v>0</v>
      </c>
      <c r="AG16" s="330">
        <f>IF(AF16&gt;0,AF16/$AF$15*-$AE$15,0)</f>
        <v>0</v>
      </c>
      <c r="AH16" s="371">
        <f>Y16+AE16+AG16</f>
        <v>13505064.77307938</v>
      </c>
      <c r="AI16" s="331">
        <f>Z16+AE16+AG16</f>
        <v>54052097.993008606</v>
      </c>
      <c r="AJ16" s="332">
        <f>AI16-AB16</f>
        <v>5027215.7930086032</v>
      </c>
      <c r="AK16" s="333">
        <f>PFI!X18</f>
        <v>0.10254416874475658</v>
      </c>
      <c r="AL16" s="204"/>
      <c r="AM16" s="204"/>
      <c r="AN16" s="204"/>
      <c r="AO16" s="204"/>
    </row>
    <row r="17" spans="1:41" ht="15">
      <c r="A17" s="43">
        <v>2</v>
      </c>
      <c r="B17" s="67" t="s">
        <v>3</v>
      </c>
      <c r="C17" s="60">
        <f>Vertetie_ienemumi!I6</f>
        <v>12514882.527583292</v>
      </c>
      <c r="D17" s="134">
        <f>Iedzivotaju_skaits_struktura!C6</f>
        <v>24553</v>
      </c>
      <c r="E17" s="134">
        <f>Iedzivotaju_skaits_struktura!D6</f>
        <v>1601</v>
      </c>
      <c r="F17" s="135">
        <f>Iedzivotaju_skaits_struktura!E6</f>
        <v>2749</v>
      </c>
      <c r="G17" s="134">
        <f>Iedzivotaju_skaits_struktura!F6</f>
        <v>5104</v>
      </c>
      <c r="H17" s="134">
        <f>PFI!H19</f>
        <v>25.495999999999999</v>
      </c>
      <c r="I17" s="60">
        <f t="shared" ref="I17:I80" si="13">C17/D17</f>
        <v>509.70889616679392</v>
      </c>
      <c r="J17" s="60">
        <f t="shared" ref="J17:J80" si="14">D17+($E$6*E17)+($E$7*F17)+($E$8*G17)+($E$9*H17)</f>
        <v>41076.793920000004</v>
      </c>
      <c r="K17" s="255">
        <f t="shared" ref="K17:K80" si="15">C17/J17</f>
        <v>304.6703827946485</v>
      </c>
      <c r="L17" s="265">
        <f t="shared" si="3"/>
        <v>7508929.5165499747</v>
      </c>
      <c r="M17" s="207">
        <f t="shared" si="4"/>
        <v>-73.223755771407014</v>
      </c>
      <c r="N17" s="207">
        <f t="shared" ref="N17:N80" si="16">M17*-0.6</f>
        <v>43.934253462844204</v>
      </c>
      <c r="O17" s="211">
        <f t="shared" si="5"/>
        <v>1804678.2755222979</v>
      </c>
      <c r="P17" s="60">
        <f t="shared" ref="P17:P80" si="17">L17+O17</f>
        <v>9313607.7920722719</v>
      </c>
      <c r="Q17" s="266">
        <f t="shared" si="2"/>
        <v>226.73648313963329</v>
      </c>
      <c r="R17" s="265">
        <f t="shared" si="6"/>
        <v>5005953.0110333171</v>
      </c>
      <c r="S17" s="274">
        <f t="shared" ref="S17:S80" si="18">R17/J17</f>
        <v>121.86815311785941</v>
      </c>
      <c r="T17" s="250">
        <f t="shared" si="7"/>
        <v>14319560.803105589</v>
      </c>
      <c r="U17" s="347">
        <f t="shared" si="8"/>
        <v>348.6046362574927</v>
      </c>
      <c r="V17" s="322">
        <f t="shared" si="9"/>
        <v>16858126.842782501</v>
      </c>
      <c r="W17" s="394">
        <f t="shared" si="10"/>
        <v>486471.80127374886</v>
      </c>
      <c r="X17" s="395">
        <f t="shared" ref="X17:X80" si="19">W17/J17</f>
        <v>11.842983710490831</v>
      </c>
      <c r="Y17" s="294">
        <f t="shared" si="11"/>
        <v>2291150.0767960469</v>
      </c>
      <c r="Z17" s="94">
        <f t="shared" si="12"/>
        <v>14806032.604379337</v>
      </c>
      <c r="AA17" s="298"/>
      <c r="AB17" s="306">
        <v>12414532.200000001</v>
      </c>
      <c r="AC17" s="207">
        <f t="shared" ref="AC17:AC80" si="20">Z17-AB17</f>
        <v>2391500.4043793362</v>
      </c>
      <c r="AD17" s="215">
        <f t="shared" ref="AD17:AD80" si="21">Z17/AB17-1</f>
        <v>0.19263717438981187</v>
      </c>
      <c r="AE17" s="207">
        <f t="shared" ref="AE17:AE80" si="22">IF(AD17&gt;12.6%,((AB17*0.126)+AB17)-Z17,0)</f>
        <v>-827269.34717933647</v>
      </c>
      <c r="AF17" s="207">
        <f t="shared" ref="AF17:AF80" si="23">IF(Z17&lt;AB17,AB17-Z17,0)</f>
        <v>0</v>
      </c>
      <c r="AG17" s="299">
        <f t="shared" ref="AG17:AG80" si="24">IF(AF17&gt;0,AF17/$AF$15*-$AE$15,0)</f>
        <v>0</v>
      </c>
      <c r="AH17" s="372">
        <f t="shared" ref="AH17:AH24" si="25">Y17+AE17+AG17</f>
        <v>1463880.7296167105</v>
      </c>
      <c r="AI17" s="326">
        <f t="shared" ref="AI17:AI80" si="26">Z17+AE17+AG17</f>
        <v>13978763.257200001</v>
      </c>
      <c r="AJ17" s="289">
        <f t="shared" ref="AJ17:AJ80" si="27">AI17-AB17</f>
        <v>1564231.0571999997</v>
      </c>
      <c r="AK17" s="334">
        <f>PFI!X19</f>
        <v>0.12599999999999989</v>
      </c>
      <c r="AL17" s="204"/>
      <c r="AM17" s="204"/>
      <c r="AN17" s="204"/>
      <c r="AO17" s="204"/>
    </row>
    <row r="18" spans="1:41" ht="15">
      <c r="A18" s="43">
        <v>3</v>
      </c>
      <c r="B18" s="67" t="s">
        <v>4</v>
      </c>
      <c r="C18" s="60">
        <f>Vertetie_ienemumi!I7</f>
        <v>37992726.856914192</v>
      </c>
      <c r="D18" s="134">
        <f>Iedzivotaju_skaits_struktura!C7</f>
        <v>61961</v>
      </c>
      <c r="E18" s="134">
        <f>Iedzivotaju_skaits_struktura!D7</f>
        <v>5019</v>
      </c>
      <c r="F18" s="135">
        <f>Iedzivotaju_skaits_struktura!E7</f>
        <v>6759</v>
      </c>
      <c r="G18" s="134">
        <f>Iedzivotaju_skaits_struktura!F7</f>
        <v>12349</v>
      </c>
      <c r="H18" s="134">
        <f>PFI!H20</f>
        <v>60.555</v>
      </c>
      <c r="I18" s="60">
        <f t="shared" si="13"/>
        <v>613.17162177683042</v>
      </c>
      <c r="J18" s="60">
        <f t="shared" si="14"/>
        <v>104970.10359999999</v>
      </c>
      <c r="K18" s="255">
        <f t="shared" si="15"/>
        <v>361.93854777632322</v>
      </c>
      <c r="L18" s="265">
        <f t="shared" si="3"/>
        <v>22795636.114148516</v>
      </c>
      <c r="M18" s="207">
        <f t="shared" si="4"/>
        <v>-15.955590789732298</v>
      </c>
      <c r="N18" s="207">
        <f t="shared" si="16"/>
        <v>9.5733544738393785</v>
      </c>
      <c r="O18" s="211">
        <f t="shared" si="5"/>
        <v>1004916.010918443</v>
      </c>
      <c r="P18" s="60">
        <f t="shared" si="17"/>
        <v>23800552.125066958</v>
      </c>
      <c r="Q18" s="266">
        <f t="shared" si="2"/>
        <v>226.73648313963329</v>
      </c>
      <c r="R18" s="265">
        <f t="shared" si="6"/>
        <v>15197090.742765678</v>
      </c>
      <c r="S18" s="274">
        <f t="shared" si="18"/>
        <v>144.7754191105293</v>
      </c>
      <c r="T18" s="250">
        <f t="shared" si="7"/>
        <v>38997642.867832638</v>
      </c>
      <c r="U18" s="347">
        <f t="shared" si="8"/>
        <v>371.51190225016262</v>
      </c>
      <c r="V18" s="322">
        <f t="shared" si="9"/>
        <v>37068823.532242067</v>
      </c>
      <c r="W18" s="394">
        <f t="shared" si="10"/>
        <v>1069688.0811849509</v>
      </c>
      <c r="X18" s="395">
        <f t="shared" si="19"/>
        <v>10.190407025424246</v>
      </c>
      <c r="Y18" s="294">
        <f t="shared" si="11"/>
        <v>2074604.0921033937</v>
      </c>
      <c r="Z18" s="94">
        <f t="shared" si="12"/>
        <v>40067330.949017592</v>
      </c>
      <c r="AA18" s="298"/>
      <c r="AB18" s="306">
        <v>35618688.766440429</v>
      </c>
      <c r="AC18" s="207">
        <f t="shared" si="20"/>
        <v>4448642.182577163</v>
      </c>
      <c r="AD18" s="215">
        <f t="shared" si="21"/>
        <v>0.12489629283514292</v>
      </c>
      <c r="AE18" s="207">
        <f t="shared" si="22"/>
        <v>0</v>
      </c>
      <c r="AF18" s="207">
        <f t="shared" si="23"/>
        <v>0</v>
      </c>
      <c r="AG18" s="299">
        <f t="shared" si="24"/>
        <v>0</v>
      </c>
      <c r="AH18" s="372">
        <f t="shared" si="25"/>
        <v>2074604.0921033937</v>
      </c>
      <c r="AI18" s="326">
        <f t="shared" si="26"/>
        <v>40067330.949017592</v>
      </c>
      <c r="AJ18" s="289">
        <f t="shared" si="27"/>
        <v>4448642.182577163</v>
      </c>
      <c r="AK18" s="334">
        <f>PFI!X20</f>
        <v>0.12489629283514292</v>
      </c>
      <c r="AL18" s="204"/>
      <c r="AM18" s="204"/>
      <c r="AN18" s="204"/>
      <c r="AO18" s="204"/>
    </row>
    <row r="19" spans="1:41" ht="15">
      <c r="A19" s="43">
        <v>4</v>
      </c>
      <c r="B19" s="67" t="s">
        <v>5</v>
      </c>
      <c r="C19" s="60">
        <f>Vertetie_ienemumi!I8</f>
        <v>56102093.400675565</v>
      </c>
      <c r="D19" s="134">
        <f>Iedzivotaju_skaits_struktura!C8</f>
        <v>57671</v>
      </c>
      <c r="E19" s="134">
        <f>Iedzivotaju_skaits_struktura!D8</f>
        <v>3877</v>
      </c>
      <c r="F19" s="135">
        <f>Iedzivotaju_skaits_struktura!E8</f>
        <v>5835</v>
      </c>
      <c r="G19" s="134">
        <f>Iedzivotaju_skaits_struktura!F8</f>
        <v>12515</v>
      </c>
      <c r="H19" s="134">
        <f>PFI!H21</f>
        <v>101.508</v>
      </c>
      <c r="I19" s="60">
        <f t="shared" si="13"/>
        <v>972.79557144276271</v>
      </c>
      <c r="J19" s="60">
        <f t="shared" si="14"/>
        <v>95180.672160000002</v>
      </c>
      <c r="K19" s="255">
        <f t="shared" si="15"/>
        <v>589.42737141388523</v>
      </c>
      <c r="L19" s="265">
        <f t="shared" si="3"/>
        <v>33661256.04040534</v>
      </c>
      <c r="M19" s="207">
        <f t="shared" si="4"/>
        <v>211.53323284782971</v>
      </c>
      <c r="N19" s="207">
        <f t="shared" si="16"/>
        <v>-126.91993970869783</v>
      </c>
      <c r="O19" s="211">
        <f t="shared" si="5"/>
        <v>-12080325.171980534</v>
      </c>
      <c r="P19" s="60">
        <f t="shared" si="17"/>
        <v>21580930.868424807</v>
      </c>
      <c r="Q19" s="266">
        <f t="shared" si="2"/>
        <v>226.73648313963332</v>
      </c>
      <c r="R19" s="265">
        <f t="shared" si="6"/>
        <v>22440837.360270228</v>
      </c>
      <c r="S19" s="274">
        <f t="shared" si="18"/>
        <v>235.77094856555411</v>
      </c>
      <c r="T19" s="250">
        <f t="shared" si="7"/>
        <v>44021768.228695035</v>
      </c>
      <c r="U19" s="347">
        <f t="shared" si="8"/>
        <v>462.5074317051874</v>
      </c>
      <c r="V19" s="322">
        <f t="shared" si="9"/>
        <v>11959274.306801893</v>
      </c>
      <c r="W19" s="394">
        <f t="shared" si="10"/>
        <v>345106.53337785194</v>
      </c>
      <c r="X19" s="395">
        <f t="shared" si="19"/>
        <v>3.6258047515962399</v>
      </c>
      <c r="Y19" s="294">
        <f t="shared" si="11"/>
        <v>-11735218.638602681</v>
      </c>
      <c r="Z19" s="94">
        <f t="shared" si="12"/>
        <v>44366874.762072884</v>
      </c>
      <c r="AA19" s="298"/>
      <c r="AB19" s="306">
        <v>42489413.836869523</v>
      </c>
      <c r="AC19" s="207">
        <f t="shared" si="20"/>
        <v>1877460.9252033606</v>
      </c>
      <c r="AD19" s="215">
        <f t="shared" si="21"/>
        <v>4.4186557442555729E-2</v>
      </c>
      <c r="AE19" s="207">
        <f t="shared" si="22"/>
        <v>0</v>
      </c>
      <c r="AF19" s="207">
        <f t="shared" si="23"/>
        <v>0</v>
      </c>
      <c r="AG19" s="299">
        <f t="shared" si="24"/>
        <v>0</v>
      </c>
      <c r="AH19" s="372">
        <f t="shared" si="25"/>
        <v>-11735218.638602681</v>
      </c>
      <c r="AI19" s="326">
        <f t="shared" si="26"/>
        <v>44366874.762072884</v>
      </c>
      <c r="AJ19" s="289">
        <f t="shared" si="27"/>
        <v>1877460.9252033606</v>
      </c>
      <c r="AK19" s="334">
        <f>PFI!X21</f>
        <v>4.4186557442555729E-2</v>
      </c>
      <c r="AL19" s="204"/>
      <c r="AM19" s="204"/>
      <c r="AN19" s="204"/>
      <c r="AO19" s="204"/>
    </row>
    <row r="20" spans="1:41" ht="15">
      <c r="A20" s="43">
        <v>5</v>
      </c>
      <c r="B20" s="67" t="s">
        <v>6</v>
      </c>
      <c r="C20" s="60">
        <f>Vertetie_ienemumi!I9</f>
        <v>38217352.269797534</v>
      </c>
      <c r="D20" s="134">
        <f>Iedzivotaju_skaits_struktura!C9</f>
        <v>78787</v>
      </c>
      <c r="E20" s="134">
        <f>Iedzivotaju_skaits_struktura!D9</f>
        <v>5726</v>
      </c>
      <c r="F20" s="135">
        <f>Iedzivotaju_skaits_struktura!E9</f>
        <v>8659</v>
      </c>
      <c r="G20" s="134">
        <f>Iedzivotaju_skaits_struktura!F9</f>
        <v>17155</v>
      </c>
      <c r="H20" s="134">
        <f>PFI!H22</f>
        <v>68.093999999999994</v>
      </c>
      <c r="I20" s="60">
        <f t="shared" si="13"/>
        <v>485.07180460986626</v>
      </c>
      <c r="J20" s="60">
        <f t="shared" si="14"/>
        <v>133212.38287999999</v>
      </c>
      <c r="K20" s="255">
        <f t="shared" si="15"/>
        <v>286.8903884425248</v>
      </c>
      <c r="L20" s="265">
        <f t="shared" si="3"/>
        <v>22930411.361878518</v>
      </c>
      <c r="M20" s="207">
        <f t="shared" si="4"/>
        <v>-91.003750123530722</v>
      </c>
      <c r="N20" s="207">
        <f t="shared" si="16"/>
        <v>54.60225007411843</v>
      </c>
      <c r="O20" s="211">
        <f t="shared" si="5"/>
        <v>7273695.842982972</v>
      </c>
      <c r="P20" s="60">
        <f t="shared" si="17"/>
        <v>30204107.204861492</v>
      </c>
      <c r="Q20" s="266">
        <f t="shared" si="2"/>
        <v>226.73648313963329</v>
      </c>
      <c r="R20" s="265">
        <f t="shared" si="6"/>
        <v>15286940.907919014</v>
      </c>
      <c r="S20" s="274">
        <f t="shared" si="18"/>
        <v>114.7561553770099</v>
      </c>
      <c r="T20" s="250">
        <f t="shared" si="7"/>
        <v>45491048.112780504</v>
      </c>
      <c r="U20" s="347">
        <f t="shared" si="8"/>
        <v>341.49263851664318</v>
      </c>
      <c r="V20" s="322">
        <f t="shared" si="9"/>
        <v>57039560.385156699</v>
      </c>
      <c r="W20" s="394">
        <f t="shared" si="10"/>
        <v>1645979.8851442267</v>
      </c>
      <c r="X20" s="395">
        <f t="shared" si="19"/>
        <v>12.356057669405658</v>
      </c>
      <c r="Y20" s="294">
        <f t="shared" si="11"/>
        <v>8919675.7281271983</v>
      </c>
      <c r="Z20" s="94">
        <f t="shared" si="12"/>
        <v>47137027.99792473</v>
      </c>
      <c r="AA20" s="298"/>
      <c r="AB20" s="306">
        <v>39981501</v>
      </c>
      <c r="AC20" s="207">
        <f t="shared" si="20"/>
        <v>7155526.9979247302</v>
      </c>
      <c r="AD20" s="215">
        <f t="shared" si="21"/>
        <v>0.1789709445356924</v>
      </c>
      <c r="AE20" s="207">
        <f t="shared" si="22"/>
        <v>-2117857.8719247282</v>
      </c>
      <c r="AF20" s="207">
        <f t="shared" si="23"/>
        <v>0</v>
      </c>
      <c r="AG20" s="299">
        <f t="shared" si="24"/>
        <v>0</v>
      </c>
      <c r="AH20" s="372">
        <f t="shared" si="25"/>
        <v>6801817.8562024701</v>
      </c>
      <c r="AI20" s="326">
        <f t="shared" si="26"/>
        <v>45019170.126000002</v>
      </c>
      <c r="AJ20" s="289">
        <f t="shared" si="27"/>
        <v>5037669.126000002</v>
      </c>
      <c r="AK20" s="334">
        <f>PFI!X22</f>
        <v>0.12600000000000011</v>
      </c>
      <c r="AL20" s="204"/>
      <c r="AM20" s="204"/>
      <c r="AN20" s="204"/>
      <c r="AO20" s="204"/>
    </row>
    <row r="21" spans="1:41" ht="15">
      <c r="A21" s="43">
        <v>6</v>
      </c>
      <c r="B21" s="67" t="s">
        <v>7</v>
      </c>
      <c r="C21" s="60">
        <f>Vertetie_ienemumi!I10</f>
        <v>14182843.781866575</v>
      </c>
      <c r="D21" s="134">
        <f>Iedzivotaju_skaits_struktura!C10</f>
        <v>31886</v>
      </c>
      <c r="E21" s="134">
        <f>Iedzivotaju_skaits_struktura!D10</f>
        <v>1964</v>
      </c>
      <c r="F21" s="135">
        <f>Iedzivotaju_skaits_struktura!E10</f>
        <v>3279</v>
      </c>
      <c r="G21" s="134">
        <f>Iedzivotaju_skaits_struktura!F10</f>
        <v>6872</v>
      </c>
      <c r="H21" s="134">
        <f>PFI!H23</f>
        <v>17.500999999999998</v>
      </c>
      <c r="I21" s="60">
        <f t="shared" si="13"/>
        <v>444.79846270672317</v>
      </c>
      <c r="J21" s="60">
        <f t="shared" si="14"/>
        <v>52283.181519999998</v>
      </c>
      <c r="K21" s="255">
        <f t="shared" si="15"/>
        <v>271.26971560522156</v>
      </c>
      <c r="L21" s="265">
        <f t="shared" si="3"/>
        <v>8509706.2691199444</v>
      </c>
      <c r="M21" s="207">
        <f t="shared" si="4"/>
        <v>-106.62442296083395</v>
      </c>
      <c r="N21" s="207">
        <f t="shared" si="16"/>
        <v>63.974653776500368</v>
      </c>
      <c r="O21" s="211">
        <f t="shared" si="5"/>
        <v>3344798.4360759221</v>
      </c>
      <c r="P21" s="60">
        <f t="shared" si="17"/>
        <v>11854504.705195867</v>
      </c>
      <c r="Q21" s="266">
        <f t="shared" si="2"/>
        <v>226.73648313963329</v>
      </c>
      <c r="R21" s="265">
        <f t="shared" si="6"/>
        <v>5673137.5127466302</v>
      </c>
      <c r="S21" s="274">
        <f t="shared" si="18"/>
        <v>108.50788624208863</v>
      </c>
      <c r="T21" s="250">
        <f t="shared" si="7"/>
        <v>17527642.217942499</v>
      </c>
      <c r="U21" s="347">
        <f t="shared" si="8"/>
        <v>335.24436938172198</v>
      </c>
      <c r="V21" s="322">
        <f t="shared" si="9"/>
        <v>23203578.919243187</v>
      </c>
      <c r="W21" s="394">
        <f t="shared" si="10"/>
        <v>669581.32051749993</v>
      </c>
      <c r="X21" s="395">
        <f t="shared" si="19"/>
        <v>12.806820492769047</v>
      </c>
      <c r="Y21" s="294">
        <f t="shared" si="11"/>
        <v>4014379.756593422</v>
      </c>
      <c r="Z21" s="94">
        <f t="shared" si="12"/>
        <v>18197223.538459998</v>
      </c>
      <c r="AA21" s="298"/>
      <c r="AB21" s="306">
        <v>16308474</v>
      </c>
      <c r="AC21" s="207">
        <f t="shared" si="20"/>
        <v>1888749.5384599976</v>
      </c>
      <c r="AD21" s="215">
        <f t="shared" si="21"/>
        <v>0.11581399574601514</v>
      </c>
      <c r="AE21" s="207">
        <f t="shared" si="22"/>
        <v>0</v>
      </c>
      <c r="AF21" s="207">
        <f t="shared" si="23"/>
        <v>0</v>
      </c>
      <c r="AG21" s="299">
        <f t="shared" si="24"/>
        <v>0</v>
      </c>
      <c r="AH21" s="372">
        <f t="shared" si="25"/>
        <v>4014379.756593422</v>
      </c>
      <c r="AI21" s="326">
        <f t="shared" si="26"/>
        <v>18197223.538459998</v>
      </c>
      <c r="AJ21" s="289">
        <f t="shared" si="27"/>
        <v>1888749.5384599976</v>
      </c>
      <c r="AK21" s="334">
        <f>PFI!X23</f>
        <v>0.11581399574601514</v>
      </c>
      <c r="AL21" s="204"/>
      <c r="AM21" s="204"/>
      <c r="AN21" s="204"/>
      <c r="AO21" s="204"/>
    </row>
    <row r="22" spans="1:41" ht="15">
      <c r="A22" s="43">
        <v>7</v>
      </c>
      <c r="B22" s="67" t="s">
        <v>8</v>
      </c>
      <c r="C22" s="60">
        <f>Vertetie_ienemumi!I11</f>
        <v>584872500.3861115</v>
      </c>
      <c r="D22" s="134">
        <f>Iedzivotaju_skaits_struktura!C11</f>
        <v>698086</v>
      </c>
      <c r="E22" s="134">
        <f>Iedzivotaju_skaits_struktura!D11</f>
        <v>50644</v>
      </c>
      <c r="F22" s="135">
        <f>Iedzivotaju_skaits_struktura!E11</f>
        <v>63603</v>
      </c>
      <c r="G22" s="134">
        <f>Iedzivotaju_skaits_struktura!F11</f>
        <v>153109</v>
      </c>
      <c r="H22" s="134">
        <f>PFI!H24</f>
        <v>304.048</v>
      </c>
      <c r="I22" s="60">
        <f t="shared" si="13"/>
        <v>837.82299084369481</v>
      </c>
      <c r="J22" s="60">
        <f t="shared" si="14"/>
        <v>1137701.55296</v>
      </c>
      <c r="K22" s="255">
        <f t="shared" si="15"/>
        <v>514.08253672892261</v>
      </c>
      <c r="L22" s="265">
        <f t="shared" si="3"/>
        <v>350923500.23166686</v>
      </c>
      <c r="M22" s="207">
        <f t="shared" si="4"/>
        <v>136.18839816286709</v>
      </c>
      <c r="N22" s="207">
        <f t="shared" si="16"/>
        <v>-81.713038897720253</v>
      </c>
      <c r="O22" s="211">
        <f t="shared" si="5"/>
        <v>-92965051.251017213</v>
      </c>
      <c r="P22" s="60">
        <f t="shared" si="17"/>
        <v>257958448.98064965</v>
      </c>
      <c r="Q22" s="266">
        <f t="shared" si="2"/>
        <v>226.73648313963329</v>
      </c>
      <c r="R22" s="265">
        <f t="shared" si="6"/>
        <v>233949000.15444461</v>
      </c>
      <c r="S22" s="274">
        <f t="shared" si="18"/>
        <v>205.63301469156906</v>
      </c>
      <c r="T22" s="250">
        <f t="shared" si="7"/>
        <v>491907449.13509429</v>
      </c>
      <c r="U22" s="347">
        <f t="shared" si="8"/>
        <v>432.36949783120235</v>
      </c>
      <c r="V22" s="322">
        <f t="shared" si="9"/>
        <v>228670018.06986135</v>
      </c>
      <c r="W22" s="394">
        <f t="shared" si="10"/>
        <v>6598687.7797975624</v>
      </c>
      <c r="X22" s="395">
        <f t="shared" si="19"/>
        <v>5.8000165004868931</v>
      </c>
      <c r="Y22" s="294">
        <f t="shared" si="11"/>
        <v>-86366363.471219644</v>
      </c>
      <c r="Z22" s="94">
        <f t="shared" si="12"/>
        <v>498506136.91489184</v>
      </c>
      <c r="AA22" s="298"/>
      <c r="AB22" s="306">
        <v>467792907.2815975</v>
      </c>
      <c r="AC22" s="207">
        <f t="shared" si="20"/>
        <v>30713229.633294344</v>
      </c>
      <c r="AD22" s="215">
        <f t="shared" si="21"/>
        <v>6.5655612035190325E-2</v>
      </c>
      <c r="AE22" s="207">
        <f t="shared" si="22"/>
        <v>0</v>
      </c>
      <c r="AF22" s="207">
        <f t="shared" si="23"/>
        <v>0</v>
      </c>
      <c r="AG22" s="299">
        <f t="shared" si="24"/>
        <v>0</v>
      </c>
      <c r="AH22" s="372">
        <f t="shared" si="25"/>
        <v>-86366363.471219644</v>
      </c>
      <c r="AI22" s="326">
        <f t="shared" si="26"/>
        <v>498506136.91489184</v>
      </c>
      <c r="AJ22" s="289">
        <f t="shared" si="27"/>
        <v>30713229.633294344</v>
      </c>
      <c r="AK22" s="334">
        <f>PFI!X24</f>
        <v>6.5655612035190325E-2</v>
      </c>
      <c r="AL22" s="204"/>
      <c r="AM22" s="204"/>
      <c r="AN22" s="204"/>
      <c r="AO22" s="204"/>
    </row>
    <row r="23" spans="1:41" ht="15">
      <c r="A23" s="43">
        <v>8</v>
      </c>
      <c r="B23" s="67" t="s">
        <v>9</v>
      </c>
      <c r="C23" s="60">
        <f>Vertetie_ienemumi!I12</f>
        <v>16626424.231832221</v>
      </c>
      <c r="D23" s="134">
        <f>Iedzivotaju_skaits_struktura!C12</f>
        <v>25344</v>
      </c>
      <c r="E23" s="134">
        <f>Iedzivotaju_skaits_struktura!D12</f>
        <v>1915</v>
      </c>
      <c r="F23" s="135">
        <f>Iedzivotaju_skaits_struktura!E12</f>
        <v>2587</v>
      </c>
      <c r="G23" s="134">
        <f>Iedzivotaju_skaits_struktura!F12</f>
        <v>5481</v>
      </c>
      <c r="H23" s="134">
        <f>PFI!H25</f>
        <v>18.190999999999999</v>
      </c>
      <c r="I23" s="60">
        <f t="shared" si="13"/>
        <v>656.02999652115773</v>
      </c>
      <c r="J23" s="60">
        <f t="shared" si="14"/>
        <v>42342.310320000004</v>
      </c>
      <c r="K23" s="255">
        <f t="shared" si="15"/>
        <v>392.666911800013</v>
      </c>
      <c r="L23" s="265">
        <f t="shared" si="3"/>
        <v>9975854.5390993319</v>
      </c>
      <c r="M23" s="207">
        <f t="shared" si="4"/>
        <v>14.77277323395748</v>
      </c>
      <c r="N23" s="207">
        <f t="shared" si="16"/>
        <v>-8.8636639403744883</v>
      </c>
      <c r="O23" s="211">
        <f t="shared" si="5"/>
        <v>-375308.00913553062</v>
      </c>
      <c r="P23" s="60">
        <f t="shared" si="17"/>
        <v>9600546.5299638007</v>
      </c>
      <c r="Q23" s="266">
        <f t="shared" si="2"/>
        <v>226.73648313963326</v>
      </c>
      <c r="R23" s="265">
        <f t="shared" si="6"/>
        <v>6650569.6927328892</v>
      </c>
      <c r="S23" s="274">
        <f t="shared" si="18"/>
        <v>157.06676472000521</v>
      </c>
      <c r="T23" s="250">
        <f t="shared" si="7"/>
        <v>16251116.22269669</v>
      </c>
      <c r="U23" s="347">
        <f t="shared" si="8"/>
        <v>383.80324785963847</v>
      </c>
      <c r="V23" s="322">
        <f t="shared" si="9"/>
        <v>13651524.923949804</v>
      </c>
      <c r="W23" s="394">
        <f t="shared" si="10"/>
        <v>393939.49172535719</v>
      </c>
      <c r="X23" s="395">
        <f t="shared" si="19"/>
        <v>9.3036843938882452</v>
      </c>
      <c r="Y23" s="294">
        <f t="shared" si="11"/>
        <v>18631.48258982657</v>
      </c>
      <c r="Z23" s="94">
        <f t="shared" si="12"/>
        <v>16645055.714422047</v>
      </c>
      <c r="AA23" s="298"/>
      <c r="AB23" s="306">
        <v>15470974.606459741</v>
      </c>
      <c r="AC23" s="207">
        <f t="shared" si="20"/>
        <v>1174081.1079623066</v>
      </c>
      <c r="AD23" s="215">
        <f t="shared" si="21"/>
        <v>7.5889278977426589E-2</v>
      </c>
      <c r="AE23" s="207">
        <f t="shared" si="22"/>
        <v>0</v>
      </c>
      <c r="AF23" s="207">
        <f t="shared" si="23"/>
        <v>0</v>
      </c>
      <c r="AG23" s="299">
        <f t="shared" si="24"/>
        <v>0</v>
      </c>
      <c r="AH23" s="372">
        <f t="shared" si="25"/>
        <v>18631.48258982657</v>
      </c>
      <c r="AI23" s="326">
        <f t="shared" si="26"/>
        <v>16645055.714422047</v>
      </c>
      <c r="AJ23" s="289">
        <f t="shared" si="27"/>
        <v>1174081.1079623066</v>
      </c>
      <c r="AK23" s="334">
        <f>PFI!X25</f>
        <v>7.5889278977426589E-2</v>
      </c>
      <c r="AL23" s="204"/>
      <c r="AM23" s="204"/>
      <c r="AN23" s="204"/>
      <c r="AO23" s="204"/>
    </row>
    <row r="24" spans="1:41" ht="15">
      <c r="A24" s="68">
        <v>9</v>
      </c>
      <c r="B24" s="69" t="s">
        <v>10</v>
      </c>
      <c r="C24" s="62">
        <f>Vertetie_ienemumi!I13</f>
        <v>29843186.578514922</v>
      </c>
      <c r="D24" s="136">
        <f>Iedzivotaju_skaits_struktura!C13</f>
        <v>40273</v>
      </c>
      <c r="E24" s="136">
        <f>Iedzivotaju_skaits_struktura!D13</f>
        <v>2622</v>
      </c>
      <c r="F24" s="137">
        <f>Iedzivotaju_skaits_struktura!E13</f>
        <v>4081</v>
      </c>
      <c r="G24" s="136">
        <f>Iedzivotaju_skaits_struktura!F13</f>
        <v>9001</v>
      </c>
      <c r="H24" s="134">
        <f>PFI!H26</f>
        <v>57.881999999999998</v>
      </c>
      <c r="I24" s="62">
        <f t="shared" si="13"/>
        <v>741.02218802957123</v>
      </c>
      <c r="J24" s="60">
        <f t="shared" si="14"/>
        <v>66461.260639999993</v>
      </c>
      <c r="K24" s="255">
        <f t="shared" si="15"/>
        <v>449.03130471999611</v>
      </c>
      <c r="L24" s="265">
        <f t="shared" si="3"/>
        <v>17905911.947108954</v>
      </c>
      <c r="M24" s="207">
        <f t="shared" si="4"/>
        <v>71.137166153940598</v>
      </c>
      <c r="N24" s="207">
        <f t="shared" si="16"/>
        <v>-42.68229969236436</v>
      </c>
      <c r="O24" s="211">
        <f t="shared" si="5"/>
        <v>-2836719.4445688194</v>
      </c>
      <c r="P24" s="60">
        <f t="shared" si="17"/>
        <v>15069192.502540134</v>
      </c>
      <c r="Q24" s="266">
        <f t="shared" si="2"/>
        <v>226.73648313963332</v>
      </c>
      <c r="R24" s="265">
        <f t="shared" si="6"/>
        <v>11937274.63140597</v>
      </c>
      <c r="S24" s="274">
        <f t="shared" si="18"/>
        <v>179.61252188799847</v>
      </c>
      <c r="T24" s="250">
        <f t="shared" si="7"/>
        <v>27006467.133946106</v>
      </c>
      <c r="U24" s="347">
        <f t="shared" si="8"/>
        <v>406.34900502763179</v>
      </c>
      <c r="V24" s="322">
        <f t="shared" si="9"/>
        <v>17681633.283206239</v>
      </c>
      <c r="W24" s="396">
        <f t="shared" si="10"/>
        <v>510235.57201586926</v>
      </c>
      <c r="X24" s="397">
        <f t="shared" si="19"/>
        <v>7.6771876895272406</v>
      </c>
      <c r="Y24" s="294">
        <f t="shared" si="11"/>
        <v>-2326483.8725529499</v>
      </c>
      <c r="Z24" s="94">
        <f t="shared" si="12"/>
        <v>27516702.705961976</v>
      </c>
      <c r="AA24" s="298"/>
      <c r="AB24" s="438">
        <v>25814025.916357271</v>
      </c>
      <c r="AC24" s="210">
        <f t="shared" si="20"/>
        <v>1702676.7896047048</v>
      </c>
      <c r="AD24" s="425">
        <f t="shared" si="21"/>
        <v>6.5959366242279494E-2</v>
      </c>
      <c r="AE24" s="210">
        <f t="shared" si="22"/>
        <v>0</v>
      </c>
      <c r="AF24" s="210">
        <f t="shared" si="23"/>
        <v>0</v>
      </c>
      <c r="AG24" s="300">
        <f t="shared" si="24"/>
        <v>0</v>
      </c>
      <c r="AH24" s="373">
        <f t="shared" si="25"/>
        <v>-2326483.8725529499</v>
      </c>
      <c r="AI24" s="326">
        <f t="shared" si="26"/>
        <v>27516702.705961976</v>
      </c>
      <c r="AJ24" s="324">
        <f t="shared" si="27"/>
        <v>1702676.7896047048</v>
      </c>
      <c r="AK24" s="335">
        <f>PFI!X26</f>
        <v>6.5959366242279494E-2</v>
      </c>
      <c r="AL24" s="204"/>
      <c r="AM24" s="204"/>
      <c r="AN24" s="204"/>
      <c r="AO24" s="204"/>
    </row>
    <row r="25" spans="1:41">
      <c r="A25" s="94"/>
      <c r="B25" s="98" t="s">
        <v>124</v>
      </c>
      <c r="C25" s="86">
        <f>SUM(C16:C24)</f>
        <v>830899043.25322509</v>
      </c>
      <c r="D25" s="86">
        <f t="shared" ref="D25:J25" si="28">SUM(D16:D24)</f>
        <v>1115353</v>
      </c>
      <c r="E25" s="86">
        <f t="shared" si="28"/>
        <v>79639</v>
      </c>
      <c r="F25" s="86">
        <f t="shared" si="28"/>
        <v>106821</v>
      </c>
      <c r="G25" s="86">
        <f t="shared" si="28"/>
        <v>243043</v>
      </c>
      <c r="H25" s="86">
        <f>SUM(H16:H24)</f>
        <v>725.64599999999996</v>
      </c>
      <c r="I25" s="86">
        <f t="shared" si="28"/>
        <v>5679.3304627934212</v>
      </c>
      <c r="J25" s="86">
        <f t="shared" si="28"/>
        <v>1830899.52192</v>
      </c>
      <c r="K25" s="256">
        <f t="shared" si="15"/>
        <v>453.82012136957167</v>
      </c>
      <c r="L25" s="267">
        <f>SUM(L16:L24)</f>
        <v>498539425.95193505</v>
      </c>
      <c r="M25" s="209"/>
      <c r="N25" s="209"/>
      <c r="O25" s="208"/>
      <c r="P25" s="86">
        <f t="shared" ref="P25:AI25" si="29">SUM(P16:P24)</f>
        <v>415131718.58217669</v>
      </c>
      <c r="Q25" s="268"/>
      <c r="R25" s="267">
        <f>SUM(R16:R24)</f>
        <v>332359617.30128998</v>
      </c>
      <c r="S25" s="268"/>
      <c r="T25" s="244">
        <f t="shared" si="29"/>
        <v>747491335.88346672</v>
      </c>
      <c r="U25" s="99"/>
      <c r="V25" s="379">
        <f t="shared" si="29"/>
        <v>478332366.53724974</v>
      </c>
      <c r="W25" s="387">
        <f t="shared" si="29"/>
        <v>13803147.29667224</v>
      </c>
      <c r="X25" s="389"/>
      <c r="Y25" s="295">
        <f t="shared" si="29"/>
        <v>-69604560.073086008</v>
      </c>
      <c r="Z25" s="86">
        <f t="shared" si="29"/>
        <v>761294483.18013906</v>
      </c>
      <c r="AA25" s="298"/>
      <c r="AB25" s="86">
        <f t="shared" si="29"/>
        <v>704915399.80772448</v>
      </c>
      <c r="AC25" s="86">
        <f t="shared" si="29"/>
        <v>56379083.372414559</v>
      </c>
      <c r="AD25" s="213"/>
      <c r="AE25" s="86">
        <f t="shared" si="29"/>
        <v>-2945127.2191040646</v>
      </c>
      <c r="AF25" s="86">
        <f t="shared" si="29"/>
        <v>0</v>
      </c>
      <c r="AG25" s="99">
        <f t="shared" si="29"/>
        <v>0</v>
      </c>
      <c r="AH25" s="86"/>
      <c r="AI25" s="370">
        <f t="shared" si="29"/>
        <v>758349355.96103501</v>
      </c>
      <c r="AJ25" s="325"/>
      <c r="AK25" s="336"/>
    </row>
    <row r="26" spans="1:41" ht="15">
      <c r="A26" s="246">
        <v>10</v>
      </c>
      <c r="B26" s="205" t="s">
        <v>12</v>
      </c>
      <c r="C26" s="59">
        <f>Vertetie_ienemumi!I15</f>
        <v>1082361.4590373971</v>
      </c>
      <c r="D26" s="132">
        <f>Iedzivotaju_skaits_struktura!C15</f>
        <v>3978</v>
      </c>
      <c r="E26" s="132">
        <f>Iedzivotaju_skaits_struktura!D15</f>
        <v>208</v>
      </c>
      <c r="F26" s="132">
        <f>Iedzivotaju_skaits_struktura!E15</f>
        <v>391</v>
      </c>
      <c r="G26" s="132">
        <f>Iedzivotaju_skaits_struktura!F15</f>
        <v>921</v>
      </c>
      <c r="H26" s="132">
        <f>PFI!H28</f>
        <v>392.06599999999997</v>
      </c>
      <c r="I26" s="59">
        <f t="shared" si="13"/>
        <v>272.08684239250806</v>
      </c>
      <c r="J26" s="59">
        <f t="shared" si="14"/>
        <v>7016.8603199999998</v>
      </c>
      <c r="K26" s="254">
        <f t="shared" si="15"/>
        <v>154.25153269081991</v>
      </c>
      <c r="L26" s="265">
        <f t="shared" ref="L26:L57" si="30">C26*$L$14</f>
        <v>649416.87542243826</v>
      </c>
      <c r="M26" s="207">
        <f t="shared" ref="M26:M57" si="31">K26-$K$15</f>
        <v>-223.6426058752356</v>
      </c>
      <c r="N26" s="207">
        <f t="shared" si="16"/>
        <v>134.18556352514136</v>
      </c>
      <c r="O26" s="211">
        <f t="shared" ref="O26:O57" si="32">N26*J26</f>
        <v>941561.35621640366</v>
      </c>
      <c r="P26" s="60">
        <f t="shared" si="17"/>
        <v>1590978.2316388418</v>
      </c>
      <c r="Q26" s="266">
        <f t="shared" ref="Q26:Q57" si="33">P26/J26</f>
        <v>226.73648313963329</v>
      </c>
      <c r="R26" s="265">
        <f t="shared" ref="R26:R57" si="34">C26*$R$14</f>
        <v>432944.58361495886</v>
      </c>
      <c r="S26" s="274">
        <f t="shared" si="18"/>
        <v>61.700613076327969</v>
      </c>
      <c r="T26" s="250">
        <f t="shared" ref="T26:T57" si="35">R26+P26</f>
        <v>2023922.8152538007</v>
      </c>
      <c r="U26" s="347">
        <f>T26/J26</f>
        <v>288.43709621596128</v>
      </c>
      <c r="V26" s="322">
        <f t="shared" ref="V26:V57" si="36">($K$7-K26)*J26</f>
        <v>3935223.5143983266</v>
      </c>
      <c r="W26" s="398">
        <f t="shared" ref="W26:W57" si="37">V26*$W$14</f>
        <v>113558.00613659347</v>
      </c>
      <c r="X26" s="399">
        <f t="shared" si="19"/>
        <v>16.183592227555341</v>
      </c>
      <c r="Y26" s="294">
        <f t="shared" ref="Y26:Y57" si="38">O26+W26</f>
        <v>1055119.3623529971</v>
      </c>
      <c r="Z26" s="94">
        <f t="shared" ref="Z26:Z57" si="39">T26+W26</f>
        <v>2137480.8213903941</v>
      </c>
      <c r="AA26" s="298"/>
      <c r="AB26" s="307">
        <v>2242382.3526081936</v>
      </c>
      <c r="AC26" s="317">
        <f t="shared" si="20"/>
        <v>-104901.53121779952</v>
      </c>
      <c r="AD26" s="220">
        <f t="shared" si="21"/>
        <v>-4.6781286472302508E-2</v>
      </c>
      <c r="AE26" s="439">
        <f t="shared" si="22"/>
        <v>0</v>
      </c>
      <c r="AF26" s="284">
        <f t="shared" si="23"/>
        <v>104901.53121779952</v>
      </c>
      <c r="AG26" s="321">
        <f t="shared" si="24"/>
        <v>105302.84410527424</v>
      </c>
      <c r="AH26" s="368">
        <f>Y26+AE26+AG26</f>
        <v>1160422.2064582712</v>
      </c>
      <c r="AI26" s="326">
        <f t="shared" si="26"/>
        <v>2242783.6654956685</v>
      </c>
      <c r="AJ26" s="289">
        <f t="shared" si="27"/>
        <v>401.31288747489452</v>
      </c>
      <c r="AK26" s="337">
        <f>PFI!X28</f>
        <v>1.7896719843890629E-4</v>
      </c>
      <c r="AL26" s="204"/>
      <c r="AM26" s="204"/>
      <c r="AN26" s="204"/>
      <c r="AO26" s="204"/>
    </row>
    <row r="27" spans="1:41" ht="15">
      <c r="A27" s="43">
        <v>11</v>
      </c>
      <c r="B27" s="67" t="s">
        <v>13</v>
      </c>
      <c r="C27" s="60">
        <f>Vertetie_ienemumi!I16</f>
        <v>5395062.3565099658</v>
      </c>
      <c r="D27" s="134">
        <f>Iedzivotaju_skaits_struktura!C16</f>
        <v>9114</v>
      </c>
      <c r="E27" s="134">
        <f>Iedzivotaju_skaits_struktura!D16</f>
        <v>550</v>
      </c>
      <c r="F27" s="134">
        <f>Iedzivotaju_skaits_struktura!E16</f>
        <v>908</v>
      </c>
      <c r="G27" s="134">
        <f>Iedzivotaju_skaits_struktura!F16</f>
        <v>1922</v>
      </c>
      <c r="H27" s="134">
        <f>PFI!H29</f>
        <v>102.15600000000001</v>
      </c>
      <c r="I27" s="60">
        <f t="shared" si="13"/>
        <v>591.95329783958368</v>
      </c>
      <c r="J27" s="60">
        <f t="shared" si="14"/>
        <v>14938.637120000001</v>
      </c>
      <c r="K27" s="255">
        <f t="shared" si="15"/>
        <v>361.14823013452821</v>
      </c>
      <c r="L27" s="265">
        <f t="shared" si="30"/>
        <v>3237037.4139059796</v>
      </c>
      <c r="M27" s="207">
        <f t="shared" si="31"/>
        <v>-16.745908431527312</v>
      </c>
      <c r="N27" s="207">
        <f t="shared" si="16"/>
        <v>10.047545058916386</v>
      </c>
      <c r="O27" s="211">
        <f t="shared" si="32"/>
        <v>150096.62958200093</v>
      </c>
      <c r="P27" s="60">
        <f t="shared" si="17"/>
        <v>3387134.0434879805</v>
      </c>
      <c r="Q27" s="266">
        <f t="shared" si="33"/>
        <v>226.73648313963329</v>
      </c>
      <c r="R27" s="265">
        <f t="shared" si="34"/>
        <v>2158024.9426039862</v>
      </c>
      <c r="S27" s="274">
        <f t="shared" si="18"/>
        <v>144.45929205381128</v>
      </c>
      <c r="T27" s="250">
        <f t="shared" si="35"/>
        <v>5545158.9860919667</v>
      </c>
      <c r="U27" s="347">
        <f t="shared" ref="U27:U90" si="40">T27/J27</f>
        <v>371.19577519344455</v>
      </c>
      <c r="V27" s="322">
        <f t="shared" si="36"/>
        <v>5287191.2040000036</v>
      </c>
      <c r="W27" s="394">
        <f t="shared" si="37"/>
        <v>152571.48393030316</v>
      </c>
      <c r="X27" s="395">
        <f t="shared" si="19"/>
        <v>10.213213073235368</v>
      </c>
      <c r="Y27" s="294">
        <f t="shared" si="38"/>
        <v>302668.11351230409</v>
      </c>
      <c r="Z27" s="94">
        <f t="shared" si="39"/>
        <v>5697730.4700222695</v>
      </c>
      <c r="AA27" s="298"/>
      <c r="AB27" s="306">
        <v>5203856.5659741601</v>
      </c>
      <c r="AC27" s="207">
        <f t="shared" si="20"/>
        <v>493873.90404810943</v>
      </c>
      <c r="AD27" s="215">
        <f t="shared" si="21"/>
        <v>9.4905364470908804E-2</v>
      </c>
      <c r="AE27" s="207">
        <f t="shared" si="22"/>
        <v>0</v>
      </c>
      <c r="AF27" s="207">
        <f t="shared" si="23"/>
        <v>0</v>
      </c>
      <c r="AG27" s="322">
        <f t="shared" si="24"/>
        <v>0</v>
      </c>
      <c r="AH27" s="368">
        <f t="shared" ref="AH27:AH90" si="41">Y27+AE27+AG27</f>
        <v>302668.11351230409</v>
      </c>
      <c r="AI27" s="326">
        <f t="shared" si="26"/>
        <v>5697730.4700222695</v>
      </c>
      <c r="AJ27" s="289">
        <f t="shared" si="27"/>
        <v>493873.90404810943</v>
      </c>
      <c r="AK27" s="334">
        <f>PFI!X29</f>
        <v>9.4905364470909026E-2</v>
      </c>
      <c r="AL27" s="204"/>
      <c r="AM27" s="204"/>
      <c r="AN27" s="204"/>
      <c r="AO27" s="204"/>
    </row>
    <row r="28" spans="1:41" ht="15">
      <c r="A28" s="43">
        <v>12</v>
      </c>
      <c r="B28" s="67" t="s">
        <v>14</v>
      </c>
      <c r="C28" s="60">
        <f>Vertetie_ienemumi!I17</f>
        <v>4140107.7430810495</v>
      </c>
      <c r="D28" s="134">
        <f>Iedzivotaju_skaits_struktura!C17</f>
        <v>9658</v>
      </c>
      <c r="E28" s="134">
        <f>Iedzivotaju_skaits_struktura!D17</f>
        <v>610</v>
      </c>
      <c r="F28" s="134">
        <f>Iedzivotaju_skaits_struktura!E17</f>
        <v>1101</v>
      </c>
      <c r="G28" s="134">
        <f>Iedzivotaju_skaits_struktura!F17</f>
        <v>2232</v>
      </c>
      <c r="H28" s="134">
        <f>PFI!H30</f>
        <v>639.66</v>
      </c>
      <c r="I28" s="60">
        <f t="shared" si="13"/>
        <v>428.67133392845824</v>
      </c>
      <c r="J28" s="60">
        <f t="shared" si="14"/>
        <v>17298.623200000002</v>
      </c>
      <c r="K28" s="255">
        <f t="shared" si="15"/>
        <v>239.33163322969247</v>
      </c>
      <c r="L28" s="265">
        <f t="shared" si="30"/>
        <v>2484064.6458486295</v>
      </c>
      <c r="M28" s="207">
        <f t="shared" si="31"/>
        <v>-138.56250533636305</v>
      </c>
      <c r="N28" s="207">
        <f t="shared" si="16"/>
        <v>83.137503201817822</v>
      </c>
      <c r="O28" s="211">
        <f t="shared" si="32"/>
        <v>1438164.3416770401</v>
      </c>
      <c r="P28" s="60">
        <f t="shared" si="17"/>
        <v>3922228.9875256699</v>
      </c>
      <c r="Q28" s="266">
        <f t="shared" si="33"/>
        <v>226.73648313963329</v>
      </c>
      <c r="R28" s="265">
        <f t="shared" si="34"/>
        <v>1656043.09723242</v>
      </c>
      <c r="S28" s="274">
        <f t="shared" si="18"/>
        <v>95.732653291877</v>
      </c>
      <c r="T28" s="250">
        <f t="shared" si="35"/>
        <v>5578272.0847580899</v>
      </c>
      <c r="U28" s="347">
        <f t="shared" si="40"/>
        <v>322.46913643151032</v>
      </c>
      <c r="V28" s="322">
        <f t="shared" si="36"/>
        <v>8229714.067686677</v>
      </c>
      <c r="W28" s="394">
        <f t="shared" si="37"/>
        <v>237483.3137638589</v>
      </c>
      <c r="X28" s="395">
        <f t="shared" si="19"/>
        <v>13.728451739665552</v>
      </c>
      <c r="Y28" s="294">
        <f t="shared" si="38"/>
        <v>1675647.6554408991</v>
      </c>
      <c r="Z28" s="94">
        <f t="shared" si="39"/>
        <v>5815755.3985219486</v>
      </c>
      <c r="AA28" s="298"/>
      <c r="AB28" s="306">
        <v>5750609.2994299196</v>
      </c>
      <c r="AC28" s="207">
        <f t="shared" si="20"/>
        <v>65146.099092029035</v>
      </c>
      <c r="AD28" s="215">
        <f t="shared" si="21"/>
        <v>1.1328555932062168E-2</v>
      </c>
      <c r="AE28" s="207">
        <f t="shared" si="22"/>
        <v>0</v>
      </c>
      <c r="AF28" s="207">
        <f t="shared" si="23"/>
        <v>0</v>
      </c>
      <c r="AG28" s="322">
        <f t="shared" si="24"/>
        <v>0</v>
      </c>
      <c r="AH28" s="368">
        <f t="shared" si="41"/>
        <v>1675647.6554408991</v>
      </c>
      <c r="AI28" s="326">
        <f t="shared" si="26"/>
        <v>5815755.3985219486</v>
      </c>
      <c r="AJ28" s="289">
        <f t="shared" si="27"/>
        <v>65146.099092029035</v>
      </c>
      <c r="AK28" s="334">
        <f>PFI!X30</f>
        <v>1.1328555932062168E-2</v>
      </c>
      <c r="AL28" s="204"/>
      <c r="AM28" s="204"/>
      <c r="AN28" s="204"/>
      <c r="AO28" s="204"/>
    </row>
    <row r="29" spans="1:41" ht="15">
      <c r="A29" s="43">
        <v>13</v>
      </c>
      <c r="B29" s="67" t="s">
        <v>15</v>
      </c>
      <c r="C29" s="60">
        <f>Vertetie_ienemumi!I18</f>
        <v>1300322.7868548292</v>
      </c>
      <c r="D29" s="134">
        <f>Iedzivotaju_skaits_struktura!C18</f>
        <v>3018</v>
      </c>
      <c r="E29" s="134">
        <f>Iedzivotaju_skaits_struktura!D18</f>
        <v>147</v>
      </c>
      <c r="F29" s="134">
        <f>Iedzivotaju_skaits_struktura!E18</f>
        <v>257</v>
      </c>
      <c r="G29" s="134">
        <f>Iedzivotaju_skaits_struktura!F18</f>
        <v>625</v>
      </c>
      <c r="H29" s="134">
        <f>PFI!H31</f>
        <v>284.46699999999998</v>
      </c>
      <c r="I29" s="60">
        <f t="shared" si="13"/>
        <v>430.85579418649075</v>
      </c>
      <c r="J29" s="60">
        <f t="shared" si="14"/>
        <v>5094.68984</v>
      </c>
      <c r="K29" s="255">
        <f t="shared" si="15"/>
        <v>255.23100084436723</v>
      </c>
      <c r="L29" s="265">
        <f t="shared" si="30"/>
        <v>780193.6721128975</v>
      </c>
      <c r="M29" s="207">
        <f t="shared" si="31"/>
        <v>-122.66313772168829</v>
      </c>
      <c r="N29" s="207">
        <f t="shared" si="16"/>
        <v>73.597882633012972</v>
      </c>
      <c r="O29" s="211">
        <f t="shared" si="32"/>
        <v>374958.38489592366</v>
      </c>
      <c r="P29" s="60">
        <f t="shared" si="17"/>
        <v>1155152.0570088211</v>
      </c>
      <c r="Q29" s="266">
        <f t="shared" si="33"/>
        <v>226.73648313963329</v>
      </c>
      <c r="R29" s="265">
        <f t="shared" si="34"/>
        <v>520129.11474193167</v>
      </c>
      <c r="S29" s="274">
        <f t="shared" si="18"/>
        <v>102.09240033774689</v>
      </c>
      <c r="T29" s="250">
        <f t="shared" si="35"/>
        <v>1675281.1717507527</v>
      </c>
      <c r="U29" s="347">
        <f t="shared" si="40"/>
        <v>328.8288834773802</v>
      </c>
      <c r="V29" s="322">
        <f t="shared" si="36"/>
        <v>2342765.1498734956</v>
      </c>
      <c r="W29" s="394">
        <f t="shared" si="37"/>
        <v>67604.734087539546</v>
      </c>
      <c r="X29" s="395">
        <f t="shared" si="19"/>
        <v>13.269646673435089</v>
      </c>
      <c r="Y29" s="294">
        <f t="shared" si="38"/>
        <v>442563.11898346321</v>
      </c>
      <c r="Z29" s="94">
        <f t="shared" si="39"/>
        <v>1742885.9058382923</v>
      </c>
      <c r="AA29" s="298"/>
      <c r="AB29" s="306">
        <v>1593716.8448495979</v>
      </c>
      <c r="AC29" s="207">
        <f t="shared" si="20"/>
        <v>149169.06098869443</v>
      </c>
      <c r="AD29" s="215">
        <f t="shared" si="21"/>
        <v>9.3598220706998747E-2</v>
      </c>
      <c r="AE29" s="207">
        <f t="shared" si="22"/>
        <v>0</v>
      </c>
      <c r="AF29" s="207">
        <f t="shared" si="23"/>
        <v>0</v>
      </c>
      <c r="AG29" s="322">
        <f t="shared" si="24"/>
        <v>0</v>
      </c>
      <c r="AH29" s="368">
        <f t="shared" si="41"/>
        <v>442563.11898346321</v>
      </c>
      <c r="AI29" s="326">
        <f t="shared" si="26"/>
        <v>1742885.9058382923</v>
      </c>
      <c r="AJ29" s="289">
        <f t="shared" si="27"/>
        <v>149169.06098869443</v>
      </c>
      <c r="AK29" s="334">
        <f>PFI!X31</f>
        <v>9.3598220706998747E-2</v>
      </c>
      <c r="AL29" s="204"/>
      <c r="AM29" s="204"/>
      <c r="AN29" s="204"/>
      <c r="AO29" s="204"/>
    </row>
    <row r="30" spans="1:41" ht="15">
      <c r="A30" s="43">
        <v>14</v>
      </c>
      <c r="B30" s="67" t="s">
        <v>16</v>
      </c>
      <c r="C30" s="60">
        <f>Vertetie_ienemumi!I19</f>
        <v>2002289.5396160027</v>
      </c>
      <c r="D30" s="134">
        <f>Iedzivotaju_skaits_struktura!C19</f>
        <v>5536</v>
      </c>
      <c r="E30" s="134">
        <f>Iedzivotaju_skaits_struktura!D19</f>
        <v>336</v>
      </c>
      <c r="F30" s="134">
        <f>Iedzivotaju_skaits_struktura!E19</f>
        <v>566</v>
      </c>
      <c r="G30" s="134">
        <f>Iedzivotaju_skaits_struktura!F19</f>
        <v>1207</v>
      </c>
      <c r="H30" s="134">
        <f>PFI!H32</f>
        <v>630.625</v>
      </c>
      <c r="I30" s="60">
        <f t="shared" si="13"/>
        <v>361.68524920809296</v>
      </c>
      <c r="J30" s="60">
        <f t="shared" si="14"/>
        <v>10019.129999999999</v>
      </c>
      <c r="K30" s="255">
        <f t="shared" si="15"/>
        <v>199.84664732526704</v>
      </c>
      <c r="L30" s="265">
        <f t="shared" si="30"/>
        <v>1201373.7237696017</v>
      </c>
      <c r="M30" s="207">
        <f t="shared" si="31"/>
        <v>-178.04749124078847</v>
      </c>
      <c r="N30" s="207">
        <f t="shared" si="16"/>
        <v>106.82849474447308</v>
      </c>
      <c r="O30" s="211">
        <f t="shared" si="32"/>
        <v>1070328.5765491924</v>
      </c>
      <c r="P30" s="60">
        <f t="shared" si="17"/>
        <v>2271702.3003187943</v>
      </c>
      <c r="Q30" s="266">
        <f t="shared" si="33"/>
        <v>226.73648313963332</v>
      </c>
      <c r="R30" s="265">
        <f t="shared" si="34"/>
        <v>800915.81584640115</v>
      </c>
      <c r="S30" s="274">
        <f t="shared" si="18"/>
        <v>79.938658930106826</v>
      </c>
      <c r="T30" s="250">
        <f t="shared" si="35"/>
        <v>3072618.1161651956</v>
      </c>
      <c r="U30" s="347">
        <f t="shared" si="40"/>
        <v>306.67514206974016</v>
      </c>
      <c r="V30" s="322">
        <f t="shared" si="36"/>
        <v>5162144.957050601</v>
      </c>
      <c r="W30" s="394">
        <f t="shared" si="37"/>
        <v>148963.04785888744</v>
      </c>
      <c r="X30" s="395">
        <f t="shared" si="19"/>
        <v>14.867862564802278</v>
      </c>
      <c r="Y30" s="294">
        <f t="shared" si="38"/>
        <v>1219291.6244080798</v>
      </c>
      <c r="Z30" s="94">
        <f t="shared" si="39"/>
        <v>3221581.1640240829</v>
      </c>
      <c r="AA30" s="298"/>
      <c r="AB30" s="306">
        <v>3157110.1081384942</v>
      </c>
      <c r="AC30" s="207">
        <f t="shared" si="20"/>
        <v>64471.05588558875</v>
      </c>
      <c r="AD30" s="215">
        <f t="shared" si="21"/>
        <v>2.0420908260181836E-2</v>
      </c>
      <c r="AE30" s="207">
        <f t="shared" si="22"/>
        <v>0</v>
      </c>
      <c r="AF30" s="207">
        <f t="shared" si="23"/>
        <v>0</v>
      </c>
      <c r="AG30" s="322">
        <f t="shared" si="24"/>
        <v>0</v>
      </c>
      <c r="AH30" s="368">
        <f t="shared" si="41"/>
        <v>1219291.6244080798</v>
      </c>
      <c r="AI30" s="326">
        <f t="shared" si="26"/>
        <v>3221581.1640240829</v>
      </c>
      <c r="AJ30" s="289">
        <f t="shared" si="27"/>
        <v>64471.05588558875</v>
      </c>
      <c r="AK30" s="334">
        <f>PFI!X32</f>
        <v>2.0420908260181836E-2</v>
      </c>
      <c r="AL30" s="204"/>
      <c r="AM30" s="204"/>
      <c r="AN30" s="204"/>
      <c r="AO30" s="204"/>
    </row>
    <row r="31" spans="1:41" ht="15">
      <c r="A31" s="43">
        <v>15</v>
      </c>
      <c r="B31" s="67" t="s">
        <v>17</v>
      </c>
      <c r="C31" s="60">
        <f>Vertetie_ienemumi!I20</f>
        <v>721340.9939011361</v>
      </c>
      <c r="D31" s="134">
        <f>Iedzivotaju_skaits_struktura!C20</f>
        <v>1548</v>
      </c>
      <c r="E31" s="134">
        <f>Iedzivotaju_skaits_struktura!D20</f>
        <v>84</v>
      </c>
      <c r="F31" s="134">
        <f>Iedzivotaju_skaits_struktura!E20</f>
        <v>168</v>
      </c>
      <c r="G31" s="134">
        <f>Iedzivotaju_skaits_struktura!F20</f>
        <v>325</v>
      </c>
      <c r="H31" s="134">
        <f>PFI!H33</f>
        <v>191.19799999999998</v>
      </c>
      <c r="I31" s="60">
        <f t="shared" si="13"/>
        <v>465.9825541997003</v>
      </c>
      <c r="J31" s="60">
        <f t="shared" si="14"/>
        <v>2823.36096</v>
      </c>
      <c r="K31" s="255">
        <f t="shared" si="15"/>
        <v>255.49017788399826</v>
      </c>
      <c r="L31" s="265">
        <f t="shared" si="30"/>
        <v>432804.59634068166</v>
      </c>
      <c r="M31" s="207">
        <f t="shared" si="31"/>
        <v>-122.40396068205726</v>
      </c>
      <c r="N31" s="207">
        <f t="shared" si="16"/>
        <v>73.442376409234356</v>
      </c>
      <c r="O31" s="211">
        <f t="shared" si="32"/>
        <v>207354.33836345727</v>
      </c>
      <c r="P31" s="60">
        <f t="shared" si="17"/>
        <v>640158.9347041389</v>
      </c>
      <c r="Q31" s="266">
        <f t="shared" si="33"/>
        <v>226.73648313963329</v>
      </c>
      <c r="R31" s="265">
        <f t="shared" si="34"/>
        <v>288536.39756045444</v>
      </c>
      <c r="S31" s="274">
        <f t="shared" si="18"/>
        <v>102.19607115359931</v>
      </c>
      <c r="T31" s="250">
        <f t="shared" si="35"/>
        <v>928695.33226459334</v>
      </c>
      <c r="U31" s="347">
        <f t="shared" si="40"/>
        <v>328.93255429323261</v>
      </c>
      <c r="V31" s="322">
        <f t="shared" si="36"/>
        <v>1297575.2850937205</v>
      </c>
      <c r="W31" s="394">
        <f t="shared" si="37"/>
        <v>37443.886388723644</v>
      </c>
      <c r="X31" s="395">
        <f t="shared" si="19"/>
        <v>13.262167650261638</v>
      </c>
      <c r="Y31" s="294">
        <f t="shared" si="38"/>
        <v>244798.22475218092</v>
      </c>
      <c r="Z31" s="94">
        <f t="shared" si="39"/>
        <v>966139.21865331696</v>
      </c>
      <c r="AA31" s="298"/>
      <c r="AB31" s="306">
        <v>884661.14167070237</v>
      </c>
      <c r="AC31" s="207">
        <f t="shared" si="20"/>
        <v>81478.076982614584</v>
      </c>
      <c r="AD31" s="215">
        <f t="shared" si="21"/>
        <v>9.2100888288979776E-2</v>
      </c>
      <c r="AE31" s="207">
        <f t="shared" si="22"/>
        <v>0</v>
      </c>
      <c r="AF31" s="207">
        <f t="shared" si="23"/>
        <v>0</v>
      </c>
      <c r="AG31" s="322">
        <f t="shared" si="24"/>
        <v>0</v>
      </c>
      <c r="AH31" s="368">
        <f t="shared" si="41"/>
        <v>244798.22475218092</v>
      </c>
      <c r="AI31" s="326">
        <f t="shared" si="26"/>
        <v>966139.21865331696</v>
      </c>
      <c r="AJ31" s="289">
        <f t="shared" si="27"/>
        <v>81478.076982614584</v>
      </c>
      <c r="AK31" s="334">
        <f>PFI!X33</f>
        <v>9.2100888288979776E-2</v>
      </c>
      <c r="AL31" s="204"/>
      <c r="AM31" s="204"/>
      <c r="AN31" s="204"/>
      <c r="AO31" s="204"/>
    </row>
    <row r="32" spans="1:41" ht="15">
      <c r="A32" s="43">
        <v>16</v>
      </c>
      <c r="B32" s="67" t="s">
        <v>18</v>
      </c>
      <c r="C32" s="60">
        <f>Vertetie_ienemumi!I21</f>
        <v>6935905.7068124963</v>
      </c>
      <c r="D32" s="134">
        <f>Iedzivotaju_skaits_struktura!C21</f>
        <v>17623</v>
      </c>
      <c r="E32" s="134">
        <f>Iedzivotaju_skaits_struktura!D21</f>
        <v>1066</v>
      </c>
      <c r="F32" s="134">
        <f>Iedzivotaju_skaits_struktura!E21</f>
        <v>1809</v>
      </c>
      <c r="G32" s="134">
        <f>Iedzivotaju_skaits_struktura!F21</f>
        <v>3707</v>
      </c>
      <c r="H32" s="134">
        <f>PFI!H34</f>
        <v>1697.8979999999999</v>
      </c>
      <c r="I32" s="60">
        <f t="shared" si="13"/>
        <v>393.57122549012632</v>
      </c>
      <c r="J32" s="60">
        <f t="shared" si="14"/>
        <v>31338.76496</v>
      </c>
      <c r="K32" s="255">
        <f t="shared" si="15"/>
        <v>221.32032693902613</v>
      </c>
      <c r="L32" s="265">
        <f t="shared" si="30"/>
        <v>4161543.4240874974</v>
      </c>
      <c r="M32" s="207">
        <f t="shared" si="31"/>
        <v>-156.57381162702939</v>
      </c>
      <c r="N32" s="207">
        <f t="shared" si="16"/>
        <v>93.944286976217626</v>
      </c>
      <c r="O32" s="211">
        <f t="shared" si="32"/>
        <v>2944097.9288824731</v>
      </c>
      <c r="P32" s="60">
        <f t="shared" si="17"/>
        <v>7105641.3529699706</v>
      </c>
      <c r="Q32" s="266">
        <f t="shared" si="33"/>
        <v>226.73648313963329</v>
      </c>
      <c r="R32" s="265">
        <f t="shared" si="34"/>
        <v>2774362.2827249989</v>
      </c>
      <c r="S32" s="274">
        <f t="shared" si="18"/>
        <v>88.528130775610464</v>
      </c>
      <c r="T32" s="250">
        <f t="shared" si="35"/>
        <v>9880003.6356949694</v>
      </c>
      <c r="U32" s="347">
        <f t="shared" si="40"/>
        <v>315.26461391524373</v>
      </c>
      <c r="V32" s="322">
        <f t="shared" si="36"/>
        <v>15473677.636486832</v>
      </c>
      <c r="W32" s="394">
        <f t="shared" si="37"/>
        <v>446521.01045104186</v>
      </c>
      <c r="X32" s="395">
        <f t="shared" si="19"/>
        <v>14.24820062376325</v>
      </c>
      <c r="Y32" s="294">
        <f t="shared" si="38"/>
        <v>3390618.9393335152</v>
      </c>
      <c r="Z32" s="94">
        <f t="shared" si="39"/>
        <v>10326524.646146011</v>
      </c>
      <c r="AA32" s="298"/>
      <c r="AB32" s="306">
        <v>10092492.181970473</v>
      </c>
      <c r="AC32" s="207">
        <f t="shared" si="20"/>
        <v>234032.46417553723</v>
      </c>
      <c r="AD32" s="215">
        <f t="shared" si="21"/>
        <v>2.3188768438544782E-2</v>
      </c>
      <c r="AE32" s="207">
        <f t="shared" si="22"/>
        <v>0</v>
      </c>
      <c r="AF32" s="207">
        <f t="shared" si="23"/>
        <v>0</v>
      </c>
      <c r="AG32" s="322">
        <f t="shared" si="24"/>
        <v>0</v>
      </c>
      <c r="AH32" s="368">
        <f t="shared" si="41"/>
        <v>3390618.9393335152</v>
      </c>
      <c r="AI32" s="326">
        <f t="shared" si="26"/>
        <v>10326524.646146011</v>
      </c>
      <c r="AJ32" s="289">
        <f t="shared" si="27"/>
        <v>234032.46417553723</v>
      </c>
      <c r="AK32" s="334">
        <f>PFI!X34</f>
        <v>2.3188768438544782E-2</v>
      </c>
      <c r="AL32" s="204"/>
      <c r="AM32" s="204"/>
      <c r="AN32" s="204"/>
      <c r="AO32" s="204"/>
    </row>
    <row r="33" spans="1:41" ht="15">
      <c r="A33" s="43">
        <v>17</v>
      </c>
      <c r="B33" s="67" t="s">
        <v>19</v>
      </c>
      <c r="C33" s="60">
        <f>Vertetie_ienemumi!I22</f>
        <v>2983206.8294034586</v>
      </c>
      <c r="D33" s="134">
        <f>Iedzivotaju_skaits_struktura!C22</f>
        <v>6020</v>
      </c>
      <c r="E33" s="134">
        <f>Iedzivotaju_skaits_struktura!D22</f>
        <v>372</v>
      </c>
      <c r="F33" s="134">
        <f>Iedzivotaju_skaits_struktura!E22</f>
        <v>687</v>
      </c>
      <c r="G33" s="134">
        <f>Iedzivotaju_skaits_struktura!F22</f>
        <v>1202</v>
      </c>
      <c r="H33" s="134">
        <f>PFI!H35</f>
        <v>744.89</v>
      </c>
      <c r="I33" s="60">
        <f t="shared" si="13"/>
        <v>495.54930720987687</v>
      </c>
      <c r="J33" s="60">
        <f t="shared" si="14"/>
        <v>11151.812799999998</v>
      </c>
      <c r="K33" s="255">
        <f t="shared" si="15"/>
        <v>267.50868965478503</v>
      </c>
      <c r="L33" s="265">
        <f t="shared" si="30"/>
        <v>1789924.097642075</v>
      </c>
      <c r="M33" s="207">
        <f t="shared" si="31"/>
        <v>-110.38544891127049</v>
      </c>
      <c r="N33" s="207">
        <f t="shared" si="16"/>
        <v>66.231269346762289</v>
      </c>
      <c r="O33" s="211">
        <f t="shared" si="32"/>
        <v>738598.7172614712</v>
      </c>
      <c r="P33" s="60">
        <f t="shared" si="17"/>
        <v>2528522.8149035461</v>
      </c>
      <c r="Q33" s="266">
        <f t="shared" si="33"/>
        <v>226.73648313963329</v>
      </c>
      <c r="R33" s="265">
        <f t="shared" si="34"/>
        <v>1193282.7317613836</v>
      </c>
      <c r="S33" s="274">
        <f t="shared" si="18"/>
        <v>107.00347586191403</v>
      </c>
      <c r="T33" s="250">
        <f t="shared" si="35"/>
        <v>3721805.5466649299</v>
      </c>
      <c r="U33" s="347">
        <f t="shared" si="40"/>
        <v>333.73995900154733</v>
      </c>
      <c r="V33" s="322">
        <f t="shared" si="36"/>
        <v>4991181.3983855983</v>
      </c>
      <c r="W33" s="394">
        <f t="shared" si="37"/>
        <v>144029.58454403872</v>
      </c>
      <c r="X33" s="395">
        <f t="shared" si="19"/>
        <v>12.915351712507114</v>
      </c>
      <c r="Y33" s="294">
        <f t="shared" si="38"/>
        <v>882628.30180550995</v>
      </c>
      <c r="Z33" s="94">
        <f t="shared" si="39"/>
        <v>3865835.1312089688</v>
      </c>
      <c r="AA33" s="298"/>
      <c r="AB33" s="306">
        <v>3441148.5537329372</v>
      </c>
      <c r="AC33" s="207">
        <f t="shared" si="20"/>
        <v>424686.57747603161</v>
      </c>
      <c r="AD33" s="215">
        <f t="shared" si="21"/>
        <v>0.12341419466338777</v>
      </c>
      <c r="AE33" s="207">
        <f t="shared" si="22"/>
        <v>0</v>
      </c>
      <c r="AF33" s="207">
        <f t="shared" si="23"/>
        <v>0</v>
      </c>
      <c r="AG33" s="322">
        <f t="shared" si="24"/>
        <v>0</v>
      </c>
      <c r="AH33" s="368">
        <f t="shared" si="41"/>
        <v>882628.30180550995</v>
      </c>
      <c r="AI33" s="326">
        <f t="shared" si="26"/>
        <v>3865835.1312089688</v>
      </c>
      <c r="AJ33" s="289">
        <f t="shared" si="27"/>
        <v>424686.57747603161</v>
      </c>
      <c r="AK33" s="334">
        <f>PFI!X35</f>
        <v>0.12341419466338754</v>
      </c>
      <c r="AL33" s="204"/>
      <c r="AM33" s="204"/>
      <c r="AN33" s="204"/>
      <c r="AO33" s="204"/>
    </row>
    <row r="34" spans="1:41" ht="15">
      <c r="A34" s="43">
        <v>18</v>
      </c>
      <c r="B34" s="67" t="s">
        <v>20</v>
      </c>
      <c r="C34" s="60">
        <f>Vertetie_ienemumi!I23</f>
        <v>1481294.4140833241</v>
      </c>
      <c r="D34" s="134">
        <f>Iedzivotaju_skaits_struktura!C23</f>
        <v>3909</v>
      </c>
      <c r="E34" s="134">
        <f>Iedzivotaju_skaits_struktura!D23</f>
        <v>236</v>
      </c>
      <c r="F34" s="134">
        <f>Iedzivotaju_skaits_struktura!E23</f>
        <v>398</v>
      </c>
      <c r="G34" s="134">
        <f>Iedzivotaju_skaits_struktura!F23</f>
        <v>851</v>
      </c>
      <c r="H34" s="134">
        <f>PFI!H36</f>
        <v>544.279</v>
      </c>
      <c r="I34" s="60">
        <f t="shared" si="13"/>
        <v>378.94459301185066</v>
      </c>
      <c r="J34" s="60">
        <f t="shared" si="14"/>
        <v>7215.764079999999</v>
      </c>
      <c r="K34" s="255">
        <f t="shared" si="15"/>
        <v>205.28587099861562</v>
      </c>
      <c r="L34" s="265">
        <f t="shared" si="30"/>
        <v>888776.64844999451</v>
      </c>
      <c r="M34" s="207">
        <f t="shared" si="31"/>
        <v>-172.6082675674399</v>
      </c>
      <c r="N34" s="207">
        <f t="shared" si="16"/>
        <v>103.56496054046393</v>
      </c>
      <c r="O34" s="211">
        <f t="shared" si="32"/>
        <v>747300.3222144969</v>
      </c>
      <c r="P34" s="60">
        <f t="shared" si="17"/>
        <v>1636076.9706644914</v>
      </c>
      <c r="Q34" s="266">
        <f t="shared" si="33"/>
        <v>226.73648313963329</v>
      </c>
      <c r="R34" s="265">
        <f t="shared" si="34"/>
        <v>592517.76563332963</v>
      </c>
      <c r="S34" s="274">
        <f t="shared" si="18"/>
        <v>82.114348399446243</v>
      </c>
      <c r="T34" s="250">
        <f t="shared" si="35"/>
        <v>2228594.7362978212</v>
      </c>
      <c r="U34" s="347">
        <f t="shared" si="40"/>
        <v>308.85083153907959</v>
      </c>
      <c r="V34" s="322">
        <f t="shared" si="36"/>
        <v>3678521.7670182036</v>
      </c>
      <c r="W34" s="394">
        <f t="shared" si="37"/>
        <v>106150.41200690571</v>
      </c>
      <c r="X34" s="395">
        <f t="shared" si="19"/>
        <v>14.710903908447312</v>
      </c>
      <c r="Y34" s="294">
        <f t="shared" si="38"/>
        <v>853450.73422140256</v>
      </c>
      <c r="Z34" s="94">
        <f t="shared" si="39"/>
        <v>2334745.1483047269</v>
      </c>
      <c r="AA34" s="298"/>
      <c r="AB34" s="306">
        <v>2215098.8964226404</v>
      </c>
      <c r="AC34" s="207">
        <f t="shared" si="20"/>
        <v>119646.25188208651</v>
      </c>
      <c r="AD34" s="215">
        <f t="shared" si="21"/>
        <v>5.4013954896241279E-2</v>
      </c>
      <c r="AE34" s="207">
        <f t="shared" si="22"/>
        <v>0</v>
      </c>
      <c r="AF34" s="207">
        <f t="shared" si="23"/>
        <v>0</v>
      </c>
      <c r="AG34" s="322">
        <f t="shared" si="24"/>
        <v>0</v>
      </c>
      <c r="AH34" s="368">
        <f t="shared" si="41"/>
        <v>853450.73422140256</v>
      </c>
      <c r="AI34" s="326">
        <f t="shared" si="26"/>
        <v>2334745.1483047269</v>
      </c>
      <c r="AJ34" s="289">
        <f t="shared" si="27"/>
        <v>119646.25188208651</v>
      </c>
      <c r="AK34" s="334">
        <f>PFI!X36</f>
        <v>5.4013954896241279E-2</v>
      </c>
      <c r="AL34" s="204"/>
      <c r="AM34" s="204"/>
      <c r="AN34" s="204"/>
      <c r="AO34" s="204"/>
    </row>
    <row r="35" spans="1:41" ht="15">
      <c r="A35" s="43">
        <v>19</v>
      </c>
      <c r="B35" s="67" t="s">
        <v>21</v>
      </c>
      <c r="C35" s="60">
        <f>Vertetie_ienemumi!I24</f>
        <v>3468173.3758090292</v>
      </c>
      <c r="D35" s="134">
        <f>Iedzivotaju_skaits_struktura!C24</f>
        <v>7762</v>
      </c>
      <c r="E35" s="134">
        <f>Iedzivotaju_skaits_struktura!D24</f>
        <v>431</v>
      </c>
      <c r="F35" s="134">
        <f>Iedzivotaju_skaits_struktura!E24</f>
        <v>831</v>
      </c>
      <c r="G35" s="134">
        <f>Iedzivotaju_skaits_struktura!F24</f>
        <v>1770</v>
      </c>
      <c r="H35" s="134">
        <f>PFI!H37</f>
        <v>517.20600000000002</v>
      </c>
      <c r="I35" s="60">
        <f t="shared" si="13"/>
        <v>446.81440038766158</v>
      </c>
      <c r="J35" s="60">
        <f t="shared" si="14"/>
        <v>13575.55312</v>
      </c>
      <c r="K35" s="255">
        <f t="shared" si="15"/>
        <v>255.47197562798303</v>
      </c>
      <c r="L35" s="265">
        <f t="shared" si="30"/>
        <v>2080904.0254854173</v>
      </c>
      <c r="M35" s="207">
        <f t="shared" si="31"/>
        <v>-122.42216293807249</v>
      </c>
      <c r="N35" s="207">
        <f t="shared" si="16"/>
        <v>73.453297762843491</v>
      </c>
      <c r="O35" s="211">
        <f t="shared" si="32"/>
        <v>997169.14561865898</v>
      </c>
      <c r="P35" s="60">
        <f t="shared" si="17"/>
        <v>3078073.1711040763</v>
      </c>
      <c r="Q35" s="266">
        <f t="shared" si="33"/>
        <v>226.73648313963329</v>
      </c>
      <c r="R35" s="265">
        <f t="shared" si="34"/>
        <v>1387269.3503236119</v>
      </c>
      <c r="S35" s="274">
        <f t="shared" si="18"/>
        <v>102.18879025119323</v>
      </c>
      <c r="T35" s="250">
        <f t="shared" si="35"/>
        <v>4465342.5214276882</v>
      </c>
      <c r="U35" s="347">
        <f t="shared" si="40"/>
        <v>328.92527339082653</v>
      </c>
      <c r="V35" s="322">
        <f t="shared" si="36"/>
        <v>6239372.1979341945</v>
      </c>
      <c r="W35" s="394">
        <f t="shared" si="37"/>
        <v>180048.39210507518</v>
      </c>
      <c r="X35" s="395">
        <f t="shared" si="19"/>
        <v>13.262692909346089</v>
      </c>
      <c r="Y35" s="294">
        <f t="shared" si="38"/>
        <v>1177217.537723734</v>
      </c>
      <c r="Z35" s="94">
        <f t="shared" si="39"/>
        <v>4645390.9135327637</v>
      </c>
      <c r="AA35" s="298"/>
      <c r="AB35" s="306">
        <v>4459230.8526478596</v>
      </c>
      <c r="AC35" s="207">
        <f t="shared" si="20"/>
        <v>186160.06088490412</v>
      </c>
      <c r="AD35" s="215">
        <f t="shared" si="21"/>
        <v>4.174712344716669E-2</v>
      </c>
      <c r="AE35" s="207">
        <f t="shared" si="22"/>
        <v>0</v>
      </c>
      <c r="AF35" s="207">
        <f t="shared" si="23"/>
        <v>0</v>
      </c>
      <c r="AG35" s="322">
        <f t="shared" si="24"/>
        <v>0</v>
      </c>
      <c r="AH35" s="368">
        <f t="shared" si="41"/>
        <v>1177217.537723734</v>
      </c>
      <c r="AI35" s="326">
        <f t="shared" si="26"/>
        <v>4645390.9135327637</v>
      </c>
      <c r="AJ35" s="289">
        <f t="shared" si="27"/>
        <v>186160.06088490412</v>
      </c>
      <c r="AK35" s="334">
        <f>PFI!X37</f>
        <v>4.174712344716669E-2</v>
      </c>
      <c r="AL35" s="204"/>
      <c r="AM35" s="204"/>
      <c r="AN35" s="204"/>
      <c r="AO35" s="204"/>
    </row>
    <row r="36" spans="1:41" ht="15">
      <c r="A36" s="43">
        <v>20</v>
      </c>
      <c r="B36" s="67" t="s">
        <v>22</v>
      </c>
      <c r="C36" s="60">
        <f>Vertetie_ienemumi!I25</f>
        <v>10157094.003430016</v>
      </c>
      <c r="D36" s="134">
        <f>Iedzivotaju_skaits_struktura!C25</f>
        <v>10714</v>
      </c>
      <c r="E36" s="134">
        <f>Iedzivotaju_skaits_struktura!D25</f>
        <v>1144</v>
      </c>
      <c r="F36" s="134">
        <f>Iedzivotaju_skaits_struktura!E25</f>
        <v>1434</v>
      </c>
      <c r="G36" s="134">
        <f>Iedzivotaju_skaits_struktura!F25</f>
        <v>1476</v>
      </c>
      <c r="H36" s="134">
        <f>PFI!H38</f>
        <v>162.73699999999999</v>
      </c>
      <c r="I36" s="60">
        <f t="shared" si="13"/>
        <v>948.02072087269141</v>
      </c>
      <c r="J36" s="60">
        <f t="shared" si="14"/>
        <v>19405.400240000003</v>
      </c>
      <c r="K36" s="255">
        <f t="shared" si="15"/>
        <v>523.41584702248917</v>
      </c>
      <c r="L36" s="265">
        <f t="shared" si="30"/>
        <v>6094256.40205801</v>
      </c>
      <c r="M36" s="207">
        <f t="shared" si="31"/>
        <v>145.52170845643366</v>
      </c>
      <c r="N36" s="207">
        <f t="shared" si="16"/>
        <v>-87.313025073860189</v>
      </c>
      <c r="O36" s="211">
        <f t="shared" si="32"/>
        <v>-1694344.1977234127</v>
      </c>
      <c r="P36" s="60">
        <f t="shared" si="17"/>
        <v>4399912.2043345971</v>
      </c>
      <c r="Q36" s="266">
        <f t="shared" si="33"/>
        <v>226.73648313963332</v>
      </c>
      <c r="R36" s="265">
        <f t="shared" si="34"/>
        <v>4062837.6013720068</v>
      </c>
      <c r="S36" s="274">
        <f t="shared" si="18"/>
        <v>209.36633880899569</v>
      </c>
      <c r="T36" s="250">
        <f t="shared" si="35"/>
        <v>8462749.8057066035</v>
      </c>
      <c r="U36" s="347">
        <f t="shared" si="40"/>
        <v>436.10282194862901</v>
      </c>
      <c r="V36" s="322">
        <f t="shared" si="36"/>
        <v>3719232.4741262598</v>
      </c>
      <c r="W36" s="394">
        <f t="shared" si="37"/>
        <v>107325.19323869262</v>
      </c>
      <c r="X36" s="395">
        <f t="shared" si="19"/>
        <v>5.5306869176274516</v>
      </c>
      <c r="Y36" s="294">
        <f t="shared" si="38"/>
        <v>-1587019.0044847201</v>
      </c>
      <c r="Z36" s="94">
        <f t="shared" si="39"/>
        <v>8570074.9989452958</v>
      </c>
      <c r="AA36" s="298"/>
      <c r="AB36" s="306">
        <v>8118740.6085469779</v>
      </c>
      <c r="AC36" s="207">
        <f t="shared" si="20"/>
        <v>451334.39039831795</v>
      </c>
      <c r="AD36" s="215">
        <f t="shared" si="21"/>
        <v>5.5591675132862006E-2</v>
      </c>
      <c r="AE36" s="207">
        <f t="shared" si="22"/>
        <v>0</v>
      </c>
      <c r="AF36" s="207">
        <f t="shared" si="23"/>
        <v>0</v>
      </c>
      <c r="AG36" s="322">
        <f t="shared" si="24"/>
        <v>0</v>
      </c>
      <c r="AH36" s="368">
        <f t="shared" si="41"/>
        <v>-1587019.0044847201</v>
      </c>
      <c r="AI36" s="326">
        <f t="shared" si="26"/>
        <v>8570074.9989452958</v>
      </c>
      <c r="AJ36" s="289">
        <f t="shared" si="27"/>
        <v>451334.39039831795</v>
      </c>
      <c r="AK36" s="334">
        <f>PFI!X38</f>
        <v>5.5591675132862006E-2</v>
      </c>
      <c r="AL36" s="204"/>
      <c r="AM36" s="204"/>
      <c r="AN36" s="204"/>
      <c r="AO36" s="204"/>
    </row>
    <row r="37" spans="1:41" ht="15">
      <c r="A37" s="43">
        <v>21</v>
      </c>
      <c r="B37" s="67" t="s">
        <v>23</v>
      </c>
      <c r="C37" s="60">
        <f>Vertetie_ienemumi!I26</f>
        <v>10373721.787945593</v>
      </c>
      <c r="D37" s="134">
        <f>Iedzivotaju_skaits_struktura!C26</f>
        <v>10318</v>
      </c>
      <c r="E37" s="134">
        <f>Iedzivotaju_skaits_struktura!D26</f>
        <v>1058</v>
      </c>
      <c r="F37" s="134">
        <f>Iedzivotaju_skaits_struktura!E26</f>
        <v>1397</v>
      </c>
      <c r="G37" s="134">
        <f>Iedzivotaju_skaits_struktura!F26</f>
        <v>1489</v>
      </c>
      <c r="H37" s="134">
        <f>PFI!H39</f>
        <v>243.11500000000001</v>
      </c>
      <c r="I37" s="60">
        <f t="shared" si="13"/>
        <v>1005.4004446545448</v>
      </c>
      <c r="J37" s="60">
        <f t="shared" si="14"/>
        <v>18819.334800000001</v>
      </c>
      <c r="K37" s="255">
        <f t="shared" si="15"/>
        <v>551.22680467673024</v>
      </c>
      <c r="L37" s="265">
        <f t="shared" si="30"/>
        <v>6224233.0727673555</v>
      </c>
      <c r="M37" s="207">
        <f t="shared" si="31"/>
        <v>173.33266611067472</v>
      </c>
      <c r="N37" s="207">
        <f t="shared" si="16"/>
        <v>-103.99959966640483</v>
      </c>
      <c r="O37" s="211">
        <f t="shared" si="32"/>
        <v>-1957203.2851880409</v>
      </c>
      <c r="P37" s="60">
        <f t="shared" si="17"/>
        <v>4267029.7875793148</v>
      </c>
      <c r="Q37" s="266">
        <f t="shared" si="33"/>
        <v>226.73648313963332</v>
      </c>
      <c r="R37" s="265">
        <f t="shared" si="34"/>
        <v>4149488.7151782373</v>
      </c>
      <c r="S37" s="274">
        <f t="shared" si="18"/>
        <v>220.49072187069211</v>
      </c>
      <c r="T37" s="250">
        <f t="shared" si="35"/>
        <v>8416518.502757553</v>
      </c>
      <c r="U37" s="347">
        <f t="shared" si="40"/>
        <v>447.22720501032546</v>
      </c>
      <c r="V37" s="322">
        <f t="shared" si="36"/>
        <v>3083523.6460829414</v>
      </c>
      <c r="W37" s="394">
        <f t="shared" si="37"/>
        <v>88980.662938977941</v>
      </c>
      <c r="X37" s="395">
        <f t="shared" si="19"/>
        <v>4.7281513339662746</v>
      </c>
      <c r="Y37" s="294">
        <f t="shared" si="38"/>
        <v>-1868222.6222490631</v>
      </c>
      <c r="Z37" s="94">
        <f t="shared" si="39"/>
        <v>8505499.1656965315</v>
      </c>
      <c r="AA37" s="298"/>
      <c r="AB37" s="306">
        <v>8949378.6974788792</v>
      </c>
      <c r="AC37" s="301">
        <f t="shared" si="20"/>
        <v>-443879.53178234771</v>
      </c>
      <c r="AD37" s="215">
        <f t="shared" si="21"/>
        <v>-4.9598921532663764E-2</v>
      </c>
      <c r="AE37" s="207">
        <f t="shared" si="22"/>
        <v>0</v>
      </c>
      <c r="AF37" s="207">
        <f t="shared" si="23"/>
        <v>443879.53178234771</v>
      </c>
      <c r="AG37" s="322">
        <f t="shared" si="24"/>
        <v>445577.64404555818</v>
      </c>
      <c r="AH37" s="368">
        <f t="shared" si="41"/>
        <v>-1422644.9782035048</v>
      </c>
      <c r="AI37" s="326">
        <f t="shared" si="26"/>
        <v>8951076.8097420894</v>
      </c>
      <c r="AJ37" s="289">
        <f t="shared" si="27"/>
        <v>1698.1122632101178</v>
      </c>
      <c r="AK37" s="334">
        <f>PFI!X39</f>
        <v>1.8974638582314185E-4</v>
      </c>
      <c r="AL37" s="204"/>
      <c r="AM37" s="204"/>
      <c r="AN37" s="204"/>
      <c r="AO37" s="204"/>
    </row>
    <row r="38" spans="1:41" ht="15">
      <c r="A38" s="43">
        <v>22</v>
      </c>
      <c r="B38" s="67" t="s">
        <v>24</v>
      </c>
      <c r="C38" s="60">
        <f>Vertetie_ienemumi!I27</f>
        <v>3746657.6797687095</v>
      </c>
      <c r="D38" s="134">
        <f>Iedzivotaju_skaits_struktura!C27</f>
        <v>5680</v>
      </c>
      <c r="E38" s="134">
        <f>Iedzivotaju_skaits_struktura!D27</f>
        <v>437</v>
      </c>
      <c r="F38" s="134">
        <f>Iedzivotaju_skaits_struktura!E27</f>
        <v>740</v>
      </c>
      <c r="G38" s="134">
        <f>Iedzivotaju_skaits_struktura!F27</f>
        <v>1014</v>
      </c>
      <c r="H38" s="134">
        <f>PFI!H40</f>
        <v>178.69799999999998</v>
      </c>
      <c r="I38" s="60">
        <f t="shared" si="13"/>
        <v>659.62283094519535</v>
      </c>
      <c r="J38" s="60">
        <f t="shared" si="14"/>
        <v>10136.96096</v>
      </c>
      <c r="K38" s="255">
        <f t="shared" si="15"/>
        <v>369.60364102740999</v>
      </c>
      <c r="L38" s="265">
        <f t="shared" si="30"/>
        <v>2247994.6078612255</v>
      </c>
      <c r="M38" s="207">
        <f t="shared" si="31"/>
        <v>-8.2904975386455249</v>
      </c>
      <c r="N38" s="207">
        <f t="shared" si="16"/>
        <v>4.9742985231873149</v>
      </c>
      <c r="O38" s="211">
        <f t="shared" si="32"/>
        <v>50424.269932935465</v>
      </c>
      <c r="P38" s="60">
        <f t="shared" si="17"/>
        <v>2298418.877794161</v>
      </c>
      <c r="Q38" s="266">
        <f t="shared" si="33"/>
        <v>226.73648313963329</v>
      </c>
      <c r="R38" s="265">
        <f t="shared" si="34"/>
        <v>1498663.071907484</v>
      </c>
      <c r="S38" s="274">
        <f t="shared" si="18"/>
        <v>147.84145641096401</v>
      </c>
      <c r="T38" s="250">
        <f t="shared" si="35"/>
        <v>3797081.9497016449</v>
      </c>
      <c r="U38" s="347">
        <f t="shared" si="40"/>
        <v>374.57793955059731</v>
      </c>
      <c r="V38" s="322">
        <f t="shared" si="36"/>
        <v>3502034.8507390907</v>
      </c>
      <c r="W38" s="394">
        <f t="shared" si="37"/>
        <v>101057.56219836918</v>
      </c>
      <c r="X38" s="395">
        <f t="shared" si="19"/>
        <v>9.9692168685602969</v>
      </c>
      <c r="Y38" s="294">
        <f t="shared" si="38"/>
        <v>151481.83213130466</v>
      </c>
      <c r="Z38" s="94">
        <f t="shared" si="39"/>
        <v>3898139.5119000142</v>
      </c>
      <c r="AA38" s="298"/>
      <c r="AB38" s="306">
        <v>3483254.0608040798</v>
      </c>
      <c r="AC38" s="207">
        <f t="shared" si="20"/>
        <v>414885.45109593449</v>
      </c>
      <c r="AD38" s="215">
        <f t="shared" si="21"/>
        <v>0.11910858176109085</v>
      </c>
      <c r="AE38" s="207">
        <f t="shared" si="22"/>
        <v>0</v>
      </c>
      <c r="AF38" s="207">
        <f t="shared" si="23"/>
        <v>0</v>
      </c>
      <c r="AG38" s="322">
        <f t="shared" si="24"/>
        <v>0</v>
      </c>
      <c r="AH38" s="368">
        <f t="shared" si="41"/>
        <v>151481.83213130466</v>
      </c>
      <c r="AI38" s="326">
        <f t="shared" si="26"/>
        <v>3898139.5119000142</v>
      </c>
      <c r="AJ38" s="289">
        <f t="shared" si="27"/>
        <v>414885.45109593449</v>
      </c>
      <c r="AK38" s="334">
        <f>PFI!X40</f>
        <v>0.11910858176109085</v>
      </c>
      <c r="AL38" s="204"/>
      <c r="AM38" s="204"/>
      <c r="AN38" s="204"/>
      <c r="AO38" s="204"/>
    </row>
    <row r="39" spans="1:41" ht="15">
      <c r="A39" s="43">
        <v>23</v>
      </c>
      <c r="B39" s="67" t="s">
        <v>25</v>
      </c>
      <c r="C39" s="60">
        <f>Vertetie_ienemumi!I28</f>
        <v>441396.92650504626</v>
      </c>
      <c r="D39" s="134">
        <f>Iedzivotaju_skaits_struktura!C28</f>
        <v>1209</v>
      </c>
      <c r="E39" s="134">
        <f>Iedzivotaju_skaits_struktura!D28</f>
        <v>51</v>
      </c>
      <c r="F39" s="134">
        <f>Iedzivotaju_skaits_struktura!E28</f>
        <v>114</v>
      </c>
      <c r="G39" s="134">
        <f>Iedzivotaju_skaits_struktura!F28</f>
        <v>276</v>
      </c>
      <c r="H39" s="134">
        <f>PFI!H41</f>
        <v>185.26</v>
      </c>
      <c r="I39" s="60">
        <f t="shared" si="13"/>
        <v>365.09257775438067</v>
      </c>
      <c r="J39" s="60">
        <f t="shared" si="14"/>
        <v>2185.8152</v>
      </c>
      <c r="K39" s="255">
        <f t="shared" si="15"/>
        <v>201.93698282684019</v>
      </c>
      <c r="L39" s="265">
        <f t="shared" si="30"/>
        <v>264838.15590302774</v>
      </c>
      <c r="M39" s="207">
        <f t="shared" si="31"/>
        <v>-175.95715573921532</v>
      </c>
      <c r="N39" s="207">
        <f t="shared" si="16"/>
        <v>105.57429344352919</v>
      </c>
      <c r="O39" s="211">
        <f t="shared" si="32"/>
        <v>230765.89533812643</v>
      </c>
      <c r="P39" s="60">
        <f t="shared" si="17"/>
        <v>495604.0512411542</v>
      </c>
      <c r="Q39" s="266">
        <f t="shared" si="33"/>
        <v>226.73648313963329</v>
      </c>
      <c r="R39" s="265">
        <f t="shared" si="34"/>
        <v>176558.77060201851</v>
      </c>
      <c r="S39" s="274">
        <f t="shared" si="18"/>
        <v>80.774793130736086</v>
      </c>
      <c r="T39" s="250">
        <f t="shared" si="35"/>
        <v>672162.82184317266</v>
      </c>
      <c r="U39" s="347">
        <f t="shared" si="40"/>
        <v>307.51127627036936</v>
      </c>
      <c r="V39" s="322">
        <f t="shared" si="36"/>
        <v>1121625.9928720065</v>
      </c>
      <c r="W39" s="394">
        <f t="shared" si="37"/>
        <v>32366.550696675269</v>
      </c>
      <c r="X39" s="395">
        <f t="shared" si="19"/>
        <v>14.807542145683344</v>
      </c>
      <c r="Y39" s="294">
        <f t="shared" si="38"/>
        <v>263132.44603480172</v>
      </c>
      <c r="Z39" s="94">
        <f t="shared" si="39"/>
        <v>704529.37253984797</v>
      </c>
      <c r="AA39" s="298"/>
      <c r="AB39" s="306">
        <v>670689.82326242793</v>
      </c>
      <c r="AC39" s="207">
        <f t="shared" si="20"/>
        <v>33839.549277420039</v>
      </c>
      <c r="AD39" s="215">
        <f t="shared" si="21"/>
        <v>5.0454842318636617E-2</v>
      </c>
      <c r="AE39" s="207">
        <f t="shared" si="22"/>
        <v>0</v>
      </c>
      <c r="AF39" s="207">
        <f t="shared" si="23"/>
        <v>0</v>
      </c>
      <c r="AG39" s="322">
        <f t="shared" si="24"/>
        <v>0</v>
      </c>
      <c r="AH39" s="368">
        <f t="shared" si="41"/>
        <v>263132.44603480172</v>
      </c>
      <c r="AI39" s="326">
        <f t="shared" si="26"/>
        <v>704529.37253984797</v>
      </c>
      <c r="AJ39" s="289">
        <f t="shared" si="27"/>
        <v>33839.549277420039</v>
      </c>
      <c r="AK39" s="334">
        <f>PFI!X41</f>
        <v>5.0454842318636617E-2</v>
      </c>
      <c r="AL39" s="204"/>
      <c r="AM39" s="204"/>
      <c r="AN39" s="204"/>
      <c r="AO39" s="204"/>
    </row>
    <row r="40" spans="1:41" ht="15">
      <c r="A40" s="43">
        <v>24</v>
      </c>
      <c r="B40" s="67" t="s">
        <v>26</v>
      </c>
      <c r="C40" s="60">
        <f>Vertetie_ienemumi!I29</f>
        <v>5264685.0560933044</v>
      </c>
      <c r="D40" s="134">
        <f>Iedzivotaju_skaits_struktura!C29</f>
        <v>14257</v>
      </c>
      <c r="E40" s="134">
        <f>Iedzivotaju_skaits_struktura!D29</f>
        <v>801</v>
      </c>
      <c r="F40" s="134">
        <f>Iedzivotaju_skaits_struktura!E29</f>
        <v>1438</v>
      </c>
      <c r="G40" s="134">
        <f>Iedzivotaju_skaits_struktura!F29</f>
        <v>3063</v>
      </c>
      <c r="H40" s="134">
        <f>PFI!H42</f>
        <v>1040.24</v>
      </c>
      <c r="I40" s="60">
        <f t="shared" si="13"/>
        <v>369.27018700240615</v>
      </c>
      <c r="J40" s="60">
        <f t="shared" si="14"/>
        <v>24667.004799999999</v>
      </c>
      <c r="K40" s="255">
        <f t="shared" si="15"/>
        <v>213.43025222475754</v>
      </c>
      <c r="L40" s="265">
        <f t="shared" si="30"/>
        <v>3158811.0336559825</v>
      </c>
      <c r="M40" s="207">
        <f t="shared" si="31"/>
        <v>-164.46388634129798</v>
      </c>
      <c r="N40" s="207">
        <f t="shared" si="16"/>
        <v>98.678331804778779</v>
      </c>
      <c r="O40" s="211">
        <f t="shared" si="32"/>
        <v>2434098.8842844707</v>
      </c>
      <c r="P40" s="60">
        <f t="shared" si="17"/>
        <v>5592909.9179404527</v>
      </c>
      <c r="Q40" s="266">
        <f t="shared" si="33"/>
        <v>226.73648313963326</v>
      </c>
      <c r="R40" s="265">
        <f t="shared" si="34"/>
        <v>2105874.022437322</v>
      </c>
      <c r="S40" s="274">
        <f t="shared" si="18"/>
        <v>85.372100889903024</v>
      </c>
      <c r="T40" s="250">
        <f t="shared" si="35"/>
        <v>7698783.9403777746</v>
      </c>
      <c r="U40" s="347">
        <f t="shared" si="40"/>
        <v>312.1085840295363</v>
      </c>
      <c r="V40" s="322">
        <f t="shared" si="36"/>
        <v>12374085.986757791</v>
      </c>
      <c r="W40" s="394">
        <f t="shared" si="37"/>
        <v>357076.67614753515</v>
      </c>
      <c r="X40" s="395">
        <f t="shared" si="19"/>
        <v>14.475883028471101</v>
      </c>
      <c r="Y40" s="294">
        <f t="shared" si="38"/>
        <v>2791175.5604320057</v>
      </c>
      <c r="Z40" s="94">
        <f t="shared" si="39"/>
        <v>8055860.6165253101</v>
      </c>
      <c r="AA40" s="298"/>
      <c r="AB40" s="306">
        <v>8099978.9235466477</v>
      </c>
      <c r="AC40" s="301">
        <f t="shared" si="20"/>
        <v>-44118.307021337561</v>
      </c>
      <c r="AD40" s="215">
        <f t="shared" si="21"/>
        <v>-5.4467187430680131E-3</v>
      </c>
      <c r="AE40" s="207">
        <f t="shared" si="22"/>
        <v>0</v>
      </c>
      <c r="AF40" s="207">
        <f t="shared" si="23"/>
        <v>44118.307021337561</v>
      </c>
      <c r="AG40" s="322">
        <f t="shared" si="24"/>
        <v>44287.086685234637</v>
      </c>
      <c r="AH40" s="368">
        <f t="shared" si="41"/>
        <v>2835462.6471172404</v>
      </c>
      <c r="AI40" s="326">
        <f t="shared" si="26"/>
        <v>8100147.7032105448</v>
      </c>
      <c r="AJ40" s="289">
        <f t="shared" si="27"/>
        <v>168.77966389711946</v>
      </c>
      <c r="AK40" s="334">
        <f>PFI!X42</f>
        <v>2.0837049761412985E-5</v>
      </c>
      <c r="AL40" s="204"/>
      <c r="AM40" s="204"/>
      <c r="AN40" s="204"/>
      <c r="AO40" s="204"/>
    </row>
    <row r="41" spans="1:41" ht="15">
      <c r="A41" s="43">
        <v>25</v>
      </c>
      <c r="B41" s="67" t="s">
        <v>27</v>
      </c>
      <c r="C41" s="60">
        <f>Vertetie_ienemumi!I30</f>
        <v>13681177.849030061</v>
      </c>
      <c r="D41" s="134">
        <f>Iedzivotaju_skaits_struktura!C30</f>
        <v>26016</v>
      </c>
      <c r="E41" s="134">
        <f>Iedzivotaju_skaits_struktura!D30</f>
        <v>1730</v>
      </c>
      <c r="F41" s="134">
        <f>Iedzivotaju_skaits_struktura!E30</f>
        <v>2791</v>
      </c>
      <c r="G41" s="134">
        <f>Iedzivotaju_skaits_struktura!F30</f>
        <v>5087</v>
      </c>
      <c r="H41" s="134">
        <f>PFI!H43</f>
        <v>786.30799999999999</v>
      </c>
      <c r="I41" s="60">
        <f t="shared" si="13"/>
        <v>525.87553232741618</v>
      </c>
      <c r="J41" s="60">
        <f t="shared" si="14"/>
        <v>44122.428159999996</v>
      </c>
      <c r="K41" s="255">
        <f t="shared" si="15"/>
        <v>310.07309478568055</v>
      </c>
      <c r="L41" s="265">
        <f t="shared" si="30"/>
        <v>8208706.709418036</v>
      </c>
      <c r="M41" s="207">
        <f t="shared" si="31"/>
        <v>-67.821043780374964</v>
      </c>
      <c r="N41" s="207">
        <f t="shared" si="16"/>
        <v>40.692626268224977</v>
      </c>
      <c r="O41" s="211">
        <f t="shared" si="32"/>
        <v>1795457.4791614853</v>
      </c>
      <c r="P41" s="60">
        <f t="shared" si="17"/>
        <v>10004164.188579522</v>
      </c>
      <c r="Q41" s="266">
        <f t="shared" si="33"/>
        <v>226.73648313963332</v>
      </c>
      <c r="R41" s="265">
        <f t="shared" si="34"/>
        <v>5472471.1396120246</v>
      </c>
      <c r="S41" s="274">
        <f t="shared" si="18"/>
        <v>124.02923791427224</v>
      </c>
      <c r="T41" s="250">
        <f t="shared" si="35"/>
        <v>15476635.328191547</v>
      </c>
      <c r="U41" s="347">
        <f t="shared" si="40"/>
        <v>350.76572105390557</v>
      </c>
      <c r="V41" s="322">
        <f t="shared" si="36"/>
        <v>17869689.979433883</v>
      </c>
      <c r="W41" s="394">
        <f t="shared" si="37"/>
        <v>515662.28879221261</v>
      </c>
      <c r="X41" s="395">
        <f t="shared" si="19"/>
        <v>11.687078664897591</v>
      </c>
      <c r="Y41" s="294">
        <f t="shared" si="38"/>
        <v>2311119.7679536981</v>
      </c>
      <c r="Z41" s="94">
        <f t="shared" si="39"/>
        <v>15992297.61698376</v>
      </c>
      <c r="AA41" s="298"/>
      <c r="AB41" s="306">
        <v>14772368.263937861</v>
      </c>
      <c r="AC41" s="207">
        <f t="shared" si="20"/>
        <v>1219929.3530458994</v>
      </c>
      <c r="AD41" s="215">
        <f t="shared" si="21"/>
        <v>8.258184004415714E-2</v>
      </c>
      <c r="AE41" s="207">
        <f t="shared" si="22"/>
        <v>0</v>
      </c>
      <c r="AF41" s="207">
        <f t="shared" si="23"/>
        <v>0</v>
      </c>
      <c r="AG41" s="322">
        <f t="shared" si="24"/>
        <v>0</v>
      </c>
      <c r="AH41" s="368">
        <f t="shared" si="41"/>
        <v>2311119.7679536981</v>
      </c>
      <c r="AI41" s="326">
        <f t="shared" si="26"/>
        <v>15992297.61698376</v>
      </c>
      <c r="AJ41" s="289">
        <f t="shared" si="27"/>
        <v>1219929.3530458994</v>
      </c>
      <c r="AK41" s="334">
        <f>PFI!X43</f>
        <v>8.2581840044156918E-2</v>
      </c>
      <c r="AL41" s="204"/>
      <c r="AM41" s="204"/>
      <c r="AN41" s="204"/>
      <c r="AO41" s="204"/>
    </row>
    <row r="42" spans="1:41" ht="15">
      <c r="A42" s="43">
        <v>26</v>
      </c>
      <c r="B42" s="67" t="s">
        <v>28</v>
      </c>
      <c r="C42" s="60">
        <f>Vertetie_ienemumi!I31</f>
        <v>1850561.8984656422</v>
      </c>
      <c r="D42" s="134">
        <f>Iedzivotaju_skaits_struktura!C31</f>
        <v>3373</v>
      </c>
      <c r="E42" s="134">
        <f>Iedzivotaju_skaits_struktura!D31</f>
        <v>232</v>
      </c>
      <c r="F42" s="134">
        <f>Iedzivotaju_skaits_struktura!E31</f>
        <v>332</v>
      </c>
      <c r="G42" s="134">
        <f>Iedzivotaju_skaits_struktura!F31</f>
        <v>717</v>
      </c>
      <c r="H42" s="134">
        <f>PFI!H44</f>
        <v>300.78100000000001</v>
      </c>
      <c r="I42" s="60">
        <f t="shared" si="13"/>
        <v>548.63975643807953</v>
      </c>
      <c r="J42" s="60">
        <f t="shared" si="14"/>
        <v>5985.9671199999993</v>
      </c>
      <c r="K42" s="255">
        <f t="shared" si="15"/>
        <v>309.1500272834179</v>
      </c>
      <c r="L42" s="265">
        <f t="shared" si="30"/>
        <v>1110337.1390793852</v>
      </c>
      <c r="M42" s="207">
        <f t="shared" si="31"/>
        <v>-68.744111282637618</v>
      </c>
      <c r="N42" s="207">
        <f t="shared" si="16"/>
        <v>41.246466769582568</v>
      </c>
      <c r="O42" s="211">
        <f t="shared" si="32"/>
        <v>246899.99389889385</v>
      </c>
      <c r="P42" s="60">
        <f t="shared" si="17"/>
        <v>1357237.1329782791</v>
      </c>
      <c r="Q42" s="266">
        <f t="shared" si="33"/>
        <v>226.73648313963329</v>
      </c>
      <c r="R42" s="265">
        <f t="shared" si="34"/>
        <v>740224.75938625692</v>
      </c>
      <c r="S42" s="274">
        <f t="shared" si="18"/>
        <v>123.66001091336716</v>
      </c>
      <c r="T42" s="250">
        <f t="shared" si="35"/>
        <v>2097461.8923645359</v>
      </c>
      <c r="U42" s="347">
        <f t="shared" si="40"/>
        <v>350.39649405300042</v>
      </c>
      <c r="V42" s="322">
        <f t="shared" si="36"/>
        <v>2429856.5940022701</v>
      </c>
      <c r="W42" s="394">
        <f t="shared" si="37"/>
        <v>70117.915539783513</v>
      </c>
      <c r="X42" s="395">
        <f t="shared" si="19"/>
        <v>11.71371545050911</v>
      </c>
      <c r="Y42" s="294">
        <f t="shared" si="38"/>
        <v>317017.90943867736</v>
      </c>
      <c r="Z42" s="94">
        <f t="shared" si="39"/>
        <v>2167579.8079043194</v>
      </c>
      <c r="AA42" s="298"/>
      <c r="AB42" s="306">
        <v>1918836.6611304139</v>
      </c>
      <c r="AC42" s="207">
        <f t="shared" si="20"/>
        <v>248743.14677390549</v>
      </c>
      <c r="AD42" s="215">
        <f t="shared" si="21"/>
        <v>0.12963226720265353</v>
      </c>
      <c r="AE42" s="207">
        <f t="shared" si="22"/>
        <v>-6969.7274714731611</v>
      </c>
      <c r="AF42" s="207">
        <f t="shared" si="23"/>
        <v>0</v>
      </c>
      <c r="AG42" s="322">
        <f t="shared" si="24"/>
        <v>0</v>
      </c>
      <c r="AH42" s="368">
        <f t="shared" si="41"/>
        <v>310048.1819672042</v>
      </c>
      <c r="AI42" s="326">
        <f t="shared" si="26"/>
        <v>2160610.0804328462</v>
      </c>
      <c r="AJ42" s="289">
        <f t="shared" si="27"/>
        <v>241773.41930243233</v>
      </c>
      <c r="AK42" s="334">
        <f>PFI!X44</f>
        <v>0.12600000000000011</v>
      </c>
      <c r="AL42" s="204"/>
      <c r="AM42" s="204"/>
      <c r="AN42" s="204"/>
      <c r="AO42" s="204"/>
    </row>
    <row r="43" spans="1:41" ht="15">
      <c r="A43" s="43">
        <v>27</v>
      </c>
      <c r="B43" s="67" t="s">
        <v>29</v>
      </c>
      <c r="C43" s="60">
        <f>Vertetie_ienemumi!I32</f>
        <v>3016291.1604571091</v>
      </c>
      <c r="D43" s="134">
        <f>Iedzivotaju_skaits_struktura!C32</f>
        <v>6468</v>
      </c>
      <c r="E43" s="134">
        <f>Iedzivotaju_skaits_struktura!D32</f>
        <v>396</v>
      </c>
      <c r="F43" s="134">
        <f>Iedzivotaju_skaits_struktura!E32</f>
        <v>724</v>
      </c>
      <c r="G43" s="134">
        <f>Iedzivotaju_skaits_struktura!F32</f>
        <v>1366</v>
      </c>
      <c r="H43" s="134">
        <f>PFI!H45</f>
        <v>496.49199999999996</v>
      </c>
      <c r="I43" s="60">
        <f t="shared" si="13"/>
        <v>466.34062468415414</v>
      </c>
      <c r="J43" s="60">
        <f t="shared" si="14"/>
        <v>11520.387840000001</v>
      </c>
      <c r="K43" s="255">
        <f t="shared" si="15"/>
        <v>261.8220152262781</v>
      </c>
      <c r="L43" s="265">
        <f t="shared" si="30"/>
        <v>1809774.6962742654</v>
      </c>
      <c r="M43" s="207">
        <f t="shared" si="31"/>
        <v>-116.07212333977742</v>
      </c>
      <c r="N43" s="207">
        <f t="shared" si="16"/>
        <v>69.643274003866452</v>
      </c>
      <c r="O43" s="211">
        <f t="shared" si="32"/>
        <v>802317.52697193122</v>
      </c>
      <c r="P43" s="60">
        <f t="shared" si="17"/>
        <v>2612092.2232461968</v>
      </c>
      <c r="Q43" s="266">
        <f t="shared" si="33"/>
        <v>226.73648313963329</v>
      </c>
      <c r="R43" s="265">
        <f t="shared" si="34"/>
        <v>1206516.4641828437</v>
      </c>
      <c r="S43" s="274">
        <f t="shared" si="18"/>
        <v>104.72880609051123</v>
      </c>
      <c r="T43" s="250">
        <f t="shared" si="35"/>
        <v>3818608.6874290407</v>
      </c>
      <c r="U43" s="347">
        <f t="shared" si="40"/>
        <v>331.46528923014455</v>
      </c>
      <c r="V43" s="322">
        <f t="shared" si="36"/>
        <v>5221656.052112692</v>
      </c>
      <c r="W43" s="394">
        <f t="shared" si="37"/>
        <v>150680.34835618577</v>
      </c>
      <c r="X43" s="395">
        <f t="shared" si="19"/>
        <v>13.07945100884605</v>
      </c>
      <c r="Y43" s="294">
        <f t="shared" si="38"/>
        <v>952997.87532811705</v>
      </c>
      <c r="Z43" s="94">
        <f t="shared" si="39"/>
        <v>3969289.0357852266</v>
      </c>
      <c r="AA43" s="298"/>
      <c r="AB43" s="306">
        <v>3752603.3556910525</v>
      </c>
      <c r="AC43" s="207">
        <f t="shared" si="20"/>
        <v>216685.68009417411</v>
      </c>
      <c r="AD43" s="215">
        <f t="shared" si="21"/>
        <v>5.7742761372729934E-2</v>
      </c>
      <c r="AE43" s="207">
        <f t="shared" si="22"/>
        <v>0</v>
      </c>
      <c r="AF43" s="207">
        <f t="shared" si="23"/>
        <v>0</v>
      </c>
      <c r="AG43" s="322">
        <f t="shared" si="24"/>
        <v>0</v>
      </c>
      <c r="AH43" s="368">
        <f t="shared" si="41"/>
        <v>952997.87532811705</v>
      </c>
      <c r="AI43" s="326">
        <f t="shared" si="26"/>
        <v>3969289.0357852266</v>
      </c>
      <c r="AJ43" s="289">
        <f t="shared" si="27"/>
        <v>216685.68009417411</v>
      </c>
      <c r="AK43" s="334">
        <f>PFI!X45</f>
        <v>5.7742761372729934E-2</v>
      </c>
      <c r="AL43" s="204"/>
      <c r="AM43" s="204"/>
      <c r="AN43" s="204"/>
      <c r="AO43" s="204"/>
    </row>
    <row r="44" spans="1:41" ht="15">
      <c r="A44" s="43">
        <v>28</v>
      </c>
      <c r="B44" s="67" t="s">
        <v>30</v>
      </c>
      <c r="C44" s="60">
        <f>Vertetie_ienemumi!I33</f>
        <v>3870698.1104557095</v>
      </c>
      <c r="D44" s="134">
        <f>Iedzivotaju_skaits_struktura!C33</f>
        <v>8083</v>
      </c>
      <c r="E44" s="134">
        <f>Iedzivotaju_skaits_struktura!D33</f>
        <v>551</v>
      </c>
      <c r="F44" s="134">
        <f>Iedzivotaju_skaits_struktura!E33</f>
        <v>871</v>
      </c>
      <c r="G44" s="134">
        <f>Iedzivotaju_skaits_struktura!F33</f>
        <v>1642</v>
      </c>
      <c r="H44" s="134">
        <f>PFI!H46</f>
        <v>700.8839999999999</v>
      </c>
      <c r="I44" s="60">
        <f t="shared" si="13"/>
        <v>478.86899795319925</v>
      </c>
      <c r="J44" s="60">
        <f t="shared" si="14"/>
        <v>14492.223679999999</v>
      </c>
      <c r="K44" s="255">
        <f t="shared" si="15"/>
        <v>267.08793598027808</v>
      </c>
      <c r="L44" s="265">
        <f t="shared" si="30"/>
        <v>2322418.8662734255</v>
      </c>
      <c r="M44" s="207">
        <f t="shared" si="31"/>
        <v>-110.80620258577744</v>
      </c>
      <c r="N44" s="207">
        <f t="shared" si="16"/>
        <v>66.483721551466459</v>
      </c>
      <c r="O44" s="211">
        <f t="shared" si="32"/>
        <v>963496.96380268852</v>
      </c>
      <c r="P44" s="60">
        <f t="shared" si="17"/>
        <v>3285915.8300761143</v>
      </c>
      <c r="Q44" s="266">
        <f t="shared" si="33"/>
        <v>226.73648313963329</v>
      </c>
      <c r="R44" s="265">
        <f t="shared" si="34"/>
        <v>1548279.244182284</v>
      </c>
      <c r="S44" s="274">
        <f t="shared" si="18"/>
        <v>106.83517439211124</v>
      </c>
      <c r="T44" s="250">
        <f t="shared" si="35"/>
        <v>4834195.0742583983</v>
      </c>
      <c r="U44" s="347">
        <f t="shared" si="40"/>
        <v>333.57165753174456</v>
      </c>
      <c r="V44" s="322">
        <f t="shared" si="36"/>
        <v>6492336.1316791493</v>
      </c>
      <c r="W44" s="394">
        <f t="shared" si="37"/>
        <v>187348.12484844858</v>
      </c>
      <c r="X44" s="395">
        <f t="shared" si="19"/>
        <v>12.927493322297975</v>
      </c>
      <c r="Y44" s="294">
        <f t="shared" si="38"/>
        <v>1150845.0886511372</v>
      </c>
      <c r="Z44" s="94">
        <f t="shared" si="39"/>
        <v>5021543.1991068469</v>
      </c>
      <c r="AA44" s="298"/>
      <c r="AB44" s="306">
        <v>4570321.0539593222</v>
      </c>
      <c r="AC44" s="207">
        <f t="shared" si="20"/>
        <v>451222.14514752477</v>
      </c>
      <c r="AD44" s="215">
        <f t="shared" si="21"/>
        <v>9.8728763213828508E-2</v>
      </c>
      <c r="AE44" s="207">
        <f t="shared" si="22"/>
        <v>0</v>
      </c>
      <c r="AF44" s="207">
        <f t="shared" si="23"/>
        <v>0</v>
      </c>
      <c r="AG44" s="322">
        <f t="shared" si="24"/>
        <v>0</v>
      </c>
      <c r="AH44" s="368">
        <f t="shared" si="41"/>
        <v>1150845.0886511372</v>
      </c>
      <c r="AI44" s="326">
        <f t="shared" si="26"/>
        <v>5021543.1991068469</v>
      </c>
      <c r="AJ44" s="289">
        <f t="shared" si="27"/>
        <v>451222.14514752477</v>
      </c>
      <c r="AK44" s="334">
        <f>PFI!X46</f>
        <v>9.8728763213828508E-2</v>
      </c>
      <c r="AL44" s="204"/>
      <c r="AM44" s="204"/>
      <c r="AN44" s="204"/>
      <c r="AO44" s="204"/>
    </row>
    <row r="45" spans="1:41" ht="15">
      <c r="A45" s="43">
        <v>29</v>
      </c>
      <c r="B45" s="67" t="s">
        <v>31</v>
      </c>
      <c r="C45" s="60">
        <f>Vertetie_ienemumi!I34</f>
        <v>6695262.4387992788</v>
      </c>
      <c r="D45" s="134">
        <f>Iedzivotaju_skaits_struktura!C34</f>
        <v>6909</v>
      </c>
      <c r="E45" s="134">
        <f>Iedzivotaju_skaits_struktura!D34</f>
        <v>530</v>
      </c>
      <c r="F45" s="134">
        <f>Iedzivotaju_skaits_struktura!E34</f>
        <v>662</v>
      </c>
      <c r="G45" s="134">
        <f>Iedzivotaju_skaits_struktura!F34</f>
        <v>1489</v>
      </c>
      <c r="H45" s="134">
        <f>PFI!H47</f>
        <v>80.697000000000003</v>
      </c>
      <c r="I45" s="60">
        <f t="shared" si="13"/>
        <v>969.06389329849162</v>
      </c>
      <c r="J45" s="60">
        <f t="shared" si="14"/>
        <v>11531.83944</v>
      </c>
      <c r="K45" s="255">
        <f t="shared" si="15"/>
        <v>580.58928704606376</v>
      </c>
      <c r="L45" s="265">
        <f t="shared" si="30"/>
        <v>4017157.4632795672</v>
      </c>
      <c r="M45" s="207">
        <f t="shared" si="31"/>
        <v>202.69514848000824</v>
      </c>
      <c r="N45" s="207">
        <f t="shared" si="16"/>
        <v>-121.61708908800495</v>
      </c>
      <c r="O45" s="211">
        <f t="shared" si="32"/>
        <v>-1402468.7445230491</v>
      </c>
      <c r="P45" s="60">
        <f t="shared" si="17"/>
        <v>2614688.7187565183</v>
      </c>
      <c r="Q45" s="266">
        <f t="shared" si="33"/>
        <v>226.73648313963329</v>
      </c>
      <c r="R45" s="265">
        <f t="shared" si="34"/>
        <v>2678104.9755197116</v>
      </c>
      <c r="S45" s="274">
        <f t="shared" si="18"/>
        <v>232.23571481842549</v>
      </c>
      <c r="T45" s="250">
        <f t="shared" si="35"/>
        <v>5292793.6942762304</v>
      </c>
      <c r="U45" s="347">
        <f t="shared" si="40"/>
        <v>458.97219795805887</v>
      </c>
      <c r="V45" s="322">
        <f t="shared" si="36"/>
        <v>1550873.5324833062</v>
      </c>
      <c r="W45" s="394">
        <f t="shared" si="37"/>
        <v>44753.266358174456</v>
      </c>
      <c r="X45" s="395">
        <f t="shared" si="19"/>
        <v>3.8808436928926282</v>
      </c>
      <c r="Y45" s="294">
        <f t="shared" si="38"/>
        <v>-1357715.4781648747</v>
      </c>
      <c r="Z45" s="94">
        <f t="shared" si="39"/>
        <v>5337546.9606344048</v>
      </c>
      <c r="AA45" s="298"/>
      <c r="AB45" s="306">
        <v>5355252.1535197124</v>
      </c>
      <c r="AC45" s="301">
        <f t="shared" si="20"/>
        <v>-17705.192885307595</v>
      </c>
      <c r="AD45" s="215">
        <f t="shared" si="21"/>
        <v>-3.3061361776720588E-3</v>
      </c>
      <c r="AE45" s="207">
        <f t="shared" si="22"/>
        <v>0</v>
      </c>
      <c r="AF45" s="207">
        <f t="shared" si="23"/>
        <v>17705.192885307595</v>
      </c>
      <c r="AG45" s="322">
        <f t="shared" si="24"/>
        <v>17772.926139509076</v>
      </c>
      <c r="AH45" s="368">
        <f t="shared" si="41"/>
        <v>-1339942.5520253656</v>
      </c>
      <c r="AI45" s="326">
        <f t="shared" si="26"/>
        <v>5355319.8867739141</v>
      </c>
      <c r="AJ45" s="289">
        <f t="shared" si="27"/>
        <v>67.733254201710224</v>
      </c>
      <c r="AK45" s="334">
        <f>PFI!X47</f>
        <v>1.2648004661608425E-5</v>
      </c>
      <c r="AL45" s="204"/>
      <c r="AM45" s="204"/>
      <c r="AN45" s="204"/>
      <c r="AO45" s="204"/>
    </row>
    <row r="46" spans="1:41" ht="15">
      <c r="A46" s="43">
        <v>30</v>
      </c>
      <c r="B46" s="67" t="s">
        <v>32</v>
      </c>
      <c r="C46" s="60">
        <f>Vertetie_ienemumi!I35</f>
        <v>10939567.452423714</v>
      </c>
      <c r="D46" s="134">
        <f>Iedzivotaju_skaits_struktura!C35</f>
        <v>18947</v>
      </c>
      <c r="E46" s="134">
        <f>Iedzivotaju_skaits_struktura!D35</f>
        <v>1330</v>
      </c>
      <c r="F46" s="134">
        <f>Iedzivotaju_skaits_struktura!E35</f>
        <v>1883</v>
      </c>
      <c r="G46" s="134">
        <f>Iedzivotaju_skaits_struktura!F35</f>
        <v>4104</v>
      </c>
      <c r="H46" s="134">
        <f>PFI!H48</f>
        <v>172.67500000000001</v>
      </c>
      <c r="I46" s="60">
        <f t="shared" si="13"/>
        <v>577.37728676960546</v>
      </c>
      <c r="J46" s="60">
        <f t="shared" si="14"/>
        <v>31497.205999999998</v>
      </c>
      <c r="K46" s="255">
        <f t="shared" si="15"/>
        <v>347.31866224654067</v>
      </c>
      <c r="L46" s="265">
        <f t="shared" si="30"/>
        <v>6563740.4714542283</v>
      </c>
      <c r="M46" s="207">
        <f t="shared" si="31"/>
        <v>-30.575476319514848</v>
      </c>
      <c r="N46" s="207">
        <f t="shared" si="16"/>
        <v>18.345285791708907</v>
      </c>
      <c r="O46" s="211">
        <f t="shared" si="32"/>
        <v>577825.24571032845</v>
      </c>
      <c r="P46" s="60">
        <f t="shared" si="17"/>
        <v>7141565.7171645565</v>
      </c>
      <c r="Q46" s="266">
        <f t="shared" si="33"/>
        <v>226.73648313963329</v>
      </c>
      <c r="R46" s="265">
        <f t="shared" si="34"/>
        <v>4375826.9809694858</v>
      </c>
      <c r="S46" s="274">
        <f t="shared" si="18"/>
        <v>138.92746489861628</v>
      </c>
      <c r="T46" s="250">
        <f t="shared" si="35"/>
        <v>11517392.698134042</v>
      </c>
      <c r="U46" s="347">
        <f t="shared" si="40"/>
        <v>365.6639480382496</v>
      </c>
      <c r="V46" s="322">
        <f t="shared" si="36"/>
        <v>11583313.198392706</v>
      </c>
      <c r="W46" s="394">
        <f t="shared" si="37"/>
        <v>334257.494257293</v>
      </c>
      <c r="X46" s="395">
        <f t="shared" si="19"/>
        <v>10.612290317347291</v>
      </c>
      <c r="Y46" s="294">
        <f t="shared" si="38"/>
        <v>912082.7399676214</v>
      </c>
      <c r="Z46" s="94">
        <f t="shared" si="39"/>
        <v>11851650.192391336</v>
      </c>
      <c r="AA46" s="298"/>
      <c r="AB46" s="306">
        <v>10681183.173287585</v>
      </c>
      <c r="AC46" s="207">
        <f t="shared" si="20"/>
        <v>1170467.0191037506</v>
      </c>
      <c r="AD46" s="215">
        <f t="shared" si="21"/>
        <v>0.10958215022760354</v>
      </c>
      <c r="AE46" s="207">
        <f t="shared" si="22"/>
        <v>0</v>
      </c>
      <c r="AF46" s="207">
        <f t="shared" si="23"/>
        <v>0</v>
      </c>
      <c r="AG46" s="322">
        <f t="shared" si="24"/>
        <v>0</v>
      </c>
      <c r="AH46" s="368">
        <f t="shared" si="41"/>
        <v>912082.7399676214</v>
      </c>
      <c r="AI46" s="326">
        <f t="shared" si="26"/>
        <v>11851650.192391336</v>
      </c>
      <c r="AJ46" s="289">
        <f t="shared" si="27"/>
        <v>1170467.0191037506</v>
      </c>
      <c r="AK46" s="334">
        <f>PFI!X48</f>
        <v>0.10958215022760354</v>
      </c>
      <c r="AL46" s="204"/>
      <c r="AM46" s="204"/>
      <c r="AN46" s="204"/>
      <c r="AO46" s="204"/>
    </row>
    <row r="47" spans="1:41" ht="15">
      <c r="A47" s="43">
        <v>31</v>
      </c>
      <c r="B47" s="67" t="s">
        <v>33</v>
      </c>
      <c r="C47" s="60">
        <f>Vertetie_ienemumi!I36</f>
        <v>1213157.6293160559</v>
      </c>
      <c r="D47" s="134">
        <f>Iedzivotaju_skaits_struktura!C36</f>
        <v>2842</v>
      </c>
      <c r="E47" s="134">
        <f>Iedzivotaju_skaits_struktura!D36</f>
        <v>125</v>
      </c>
      <c r="F47" s="134">
        <f>Iedzivotaju_skaits_struktura!E36</f>
        <v>305</v>
      </c>
      <c r="G47" s="134">
        <f>Iedzivotaju_skaits_struktura!F36</f>
        <v>629</v>
      </c>
      <c r="H47" s="134">
        <f>PFI!H49</f>
        <v>190.13299999999998</v>
      </c>
      <c r="I47" s="60">
        <f t="shared" si="13"/>
        <v>426.86756837299646</v>
      </c>
      <c r="J47" s="60">
        <f t="shared" si="14"/>
        <v>4883.2621600000002</v>
      </c>
      <c r="K47" s="255">
        <f t="shared" si="15"/>
        <v>248.43180430764664</v>
      </c>
      <c r="L47" s="265">
        <f t="shared" si="30"/>
        <v>727894.57758963353</v>
      </c>
      <c r="M47" s="207">
        <f t="shared" si="31"/>
        <v>-129.46233425840887</v>
      </c>
      <c r="N47" s="207">
        <f t="shared" si="16"/>
        <v>77.677400555045324</v>
      </c>
      <c r="O47" s="211">
        <f t="shared" si="32"/>
        <v>379319.11081761582</v>
      </c>
      <c r="P47" s="60">
        <f t="shared" si="17"/>
        <v>1107213.6884072493</v>
      </c>
      <c r="Q47" s="266">
        <f t="shared" si="33"/>
        <v>226.73648313963329</v>
      </c>
      <c r="R47" s="265">
        <f t="shared" si="34"/>
        <v>485263.05172642239</v>
      </c>
      <c r="S47" s="274">
        <f t="shared" si="18"/>
        <v>99.37272172305866</v>
      </c>
      <c r="T47" s="250">
        <f t="shared" si="35"/>
        <v>1592476.7401336716</v>
      </c>
      <c r="U47" s="347">
        <f t="shared" si="40"/>
        <v>326.10920486269191</v>
      </c>
      <c r="V47" s="322">
        <f t="shared" si="36"/>
        <v>2278743.5512625645</v>
      </c>
      <c r="W47" s="394">
        <f t="shared" si="37"/>
        <v>65757.274836156663</v>
      </c>
      <c r="X47" s="395">
        <f t="shared" si="19"/>
        <v>13.465849811380322</v>
      </c>
      <c r="Y47" s="294">
        <f t="shared" si="38"/>
        <v>445076.38565377251</v>
      </c>
      <c r="Z47" s="94">
        <f t="shared" si="39"/>
        <v>1658234.0149698283</v>
      </c>
      <c r="AA47" s="298"/>
      <c r="AB47" s="306">
        <v>1616777.0767147348</v>
      </c>
      <c r="AC47" s="207">
        <f t="shared" si="20"/>
        <v>41456.938255093526</v>
      </c>
      <c r="AD47" s="215">
        <f t="shared" si="21"/>
        <v>2.5641715764138207E-2</v>
      </c>
      <c r="AE47" s="207">
        <f t="shared" si="22"/>
        <v>0</v>
      </c>
      <c r="AF47" s="207">
        <f t="shared" si="23"/>
        <v>0</v>
      </c>
      <c r="AG47" s="322">
        <f t="shared" si="24"/>
        <v>0</v>
      </c>
      <c r="AH47" s="368">
        <f t="shared" si="41"/>
        <v>445076.38565377251</v>
      </c>
      <c r="AI47" s="326">
        <f t="shared" si="26"/>
        <v>1658234.0149698283</v>
      </c>
      <c r="AJ47" s="289">
        <f t="shared" si="27"/>
        <v>41456.938255093526</v>
      </c>
      <c r="AK47" s="334">
        <f>PFI!X49</f>
        <v>2.5641715764138429E-2</v>
      </c>
      <c r="AL47" s="204"/>
      <c r="AM47" s="204"/>
      <c r="AN47" s="204"/>
      <c r="AO47" s="204"/>
    </row>
    <row r="48" spans="1:41" ht="15">
      <c r="A48" s="43">
        <v>32</v>
      </c>
      <c r="B48" s="67" t="s">
        <v>34</v>
      </c>
      <c r="C48" s="60">
        <f>Vertetie_ienemumi!I37</f>
        <v>922688.91416280274</v>
      </c>
      <c r="D48" s="134">
        <f>Iedzivotaju_skaits_struktura!C37</f>
        <v>3003</v>
      </c>
      <c r="E48" s="134">
        <f>Iedzivotaju_skaits_struktura!D37</f>
        <v>159</v>
      </c>
      <c r="F48" s="134">
        <f>Iedzivotaju_skaits_struktura!E37</f>
        <v>265</v>
      </c>
      <c r="G48" s="134">
        <f>Iedzivotaju_skaits_struktura!F37</f>
        <v>653</v>
      </c>
      <c r="H48" s="134">
        <f>PFI!H50</f>
        <v>509.48699999999997</v>
      </c>
      <c r="I48" s="60">
        <f t="shared" si="13"/>
        <v>307.25571567192901</v>
      </c>
      <c r="J48" s="60">
        <f t="shared" si="14"/>
        <v>5496.6002399999998</v>
      </c>
      <c r="K48" s="255">
        <f t="shared" si="15"/>
        <v>167.86538476059937</v>
      </c>
      <c r="L48" s="265">
        <f t="shared" si="30"/>
        <v>553613.34849768167</v>
      </c>
      <c r="M48" s="207">
        <f t="shared" si="31"/>
        <v>-210.02875380545615</v>
      </c>
      <c r="N48" s="207">
        <f t="shared" si="16"/>
        <v>126.01725228327368</v>
      </c>
      <c r="O48" s="211">
        <f t="shared" si="32"/>
        <v>692666.45914438262</v>
      </c>
      <c r="P48" s="60">
        <f t="shared" si="17"/>
        <v>1246279.8076420643</v>
      </c>
      <c r="Q48" s="266">
        <f t="shared" si="33"/>
        <v>226.73648313963329</v>
      </c>
      <c r="R48" s="265">
        <f t="shared" si="34"/>
        <v>369075.56566512113</v>
      </c>
      <c r="S48" s="274">
        <f t="shared" si="18"/>
        <v>67.146153904239753</v>
      </c>
      <c r="T48" s="250">
        <f t="shared" si="35"/>
        <v>1615355.3733071855</v>
      </c>
      <c r="U48" s="347">
        <f t="shared" si="40"/>
        <v>293.88263704387305</v>
      </c>
      <c r="V48" s="322">
        <f t="shared" si="36"/>
        <v>3007795.306906485</v>
      </c>
      <c r="W48" s="394">
        <f t="shared" si="37"/>
        <v>86795.384472977297</v>
      </c>
      <c r="X48" s="395">
        <f t="shared" si="19"/>
        <v>15.790739854309889</v>
      </c>
      <c r="Y48" s="294">
        <f t="shared" si="38"/>
        <v>779461.84361735987</v>
      </c>
      <c r="Z48" s="94">
        <f t="shared" si="39"/>
        <v>1702150.7577801629</v>
      </c>
      <c r="AA48" s="298"/>
      <c r="AB48" s="306">
        <v>1622444.4591390104</v>
      </c>
      <c r="AC48" s="207">
        <f t="shared" si="20"/>
        <v>79706.298641152447</v>
      </c>
      <c r="AD48" s="215">
        <f t="shared" si="21"/>
        <v>4.9127289499605098E-2</v>
      </c>
      <c r="AE48" s="207">
        <f t="shared" si="22"/>
        <v>0</v>
      </c>
      <c r="AF48" s="207">
        <f t="shared" si="23"/>
        <v>0</v>
      </c>
      <c r="AG48" s="322">
        <f t="shared" si="24"/>
        <v>0</v>
      </c>
      <c r="AH48" s="368">
        <f t="shared" si="41"/>
        <v>779461.84361735987</v>
      </c>
      <c r="AI48" s="326">
        <f t="shared" si="26"/>
        <v>1702150.7577801629</v>
      </c>
      <c r="AJ48" s="289">
        <f t="shared" si="27"/>
        <v>79706.298641152447</v>
      </c>
      <c r="AK48" s="334">
        <f>PFI!X50</f>
        <v>4.9127289499605098E-2</v>
      </c>
      <c r="AL48" s="204"/>
      <c r="AM48" s="204"/>
      <c r="AN48" s="204"/>
      <c r="AO48" s="204"/>
    </row>
    <row r="49" spans="1:41" ht="15">
      <c r="A49" s="43">
        <v>33</v>
      </c>
      <c r="B49" s="67" t="s">
        <v>35</v>
      </c>
      <c r="C49" s="60">
        <f>Vertetie_ienemumi!I38</f>
        <v>2476706.4672672078</v>
      </c>
      <c r="D49" s="134">
        <f>Iedzivotaju_skaits_struktura!C38</f>
        <v>8427</v>
      </c>
      <c r="E49" s="134">
        <f>Iedzivotaju_skaits_struktura!D38</f>
        <v>395</v>
      </c>
      <c r="F49" s="134">
        <f>Iedzivotaju_skaits_struktura!E38</f>
        <v>854</v>
      </c>
      <c r="G49" s="134">
        <f>Iedzivotaju_skaits_struktura!F38</f>
        <v>1888</v>
      </c>
      <c r="H49" s="134">
        <f>PFI!H51</f>
        <v>947.37399999999991</v>
      </c>
      <c r="I49" s="60">
        <f t="shared" si="13"/>
        <v>293.90132517707463</v>
      </c>
      <c r="J49" s="60">
        <f t="shared" si="14"/>
        <v>14972.46848</v>
      </c>
      <c r="K49" s="255">
        <f t="shared" si="15"/>
        <v>165.41737727319682</v>
      </c>
      <c r="L49" s="265">
        <f t="shared" si="30"/>
        <v>1486023.8803603246</v>
      </c>
      <c r="M49" s="207">
        <f t="shared" si="31"/>
        <v>-212.4767612928587</v>
      </c>
      <c r="N49" s="207">
        <f t="shared" si="16"/>
        <v>127.48605677571521</v>
      </c>
      <c r="O49" s="211">
        <f t="shared" si="32"/>
        <v>1908780.9667138865</v>
      </c>
      <c r="P49" s="60">
        <f t="shared" si="17"/>
        <v>3394804.8470742111</v>
      </c>
      <c r="Q49" s="266">
        <f t="shared" si="33"/>
        <v>226.73648313963332</v>
      </c>
      <c r="R49" s="265">
        <f t="shared" si="34"/>
        <v>990682.58690688317</v>
      </c>
      <c r="S49" s="274">
        <f t="shared" si="18"/>
        <v>66.166950909278739</v>
      </c>
      <c r="T49" s="250">
        <f t="shared" si="35"/>
        <v>4385487.4339810945</v>
      </c>
      <c r="U49" s="347">
        <f t="shared" si="40"/>
        <v>292.90343404891206</v>
      </c>
      <c r="V49" s="322">
        <f t="shared" si="36"/>
        <v>8229739.0702560488</v>
      </c>
      <c r="W49" s="394">
        <f t="shared" si="37"/>
        <v>237484.03525830913</v>
      </c>
      <c r="X49" s="395">
        <f t="shared" si="19"/>
        <v>15.861381546772783</v>
      </c>
      <c r="Y49" s="294">
        <f t="shared" si="38"/>
        <v>2146265.0019721957</v>
      </c>
      <c r="Z49" s="94">
        <f t="shared" si="39"/>
        <v>4622971.4692394035</v>
      </c>
      <c r="AA49" s="298"/>
      <c r="AB49" s="306">
        <v>4733258.053312473</v>
      </c>
      <c r="AC49" s="301">
        <f t="shared" si="20"/>
        <v>-110286.58407306951</v>
      </c>
      <c r="AD49" s="215">
        <f t="shared" si="21"/>
        <v>-2.3300353124818041E-2</v>
      </c>
      <c r="AE49" s="207">
        <f t="shared" si="22"/>
        <v>0</v>
      </c>
      <c r="AF49" s="207">
        <f t="shared" si="23"/>
        <v>110286.58407306951</v>
      </c>
      <c r="AG49" s="322">
        <f t="shared" si="24"/>
        <v>110708.4981003509</v>
      </c>
      <c r="AH49" s="368">
        <f t="shared" si="41"/>
        <v>2256973.5000725468</v>
      </c>
      <c r="AI49" s="326">
        <f t="shared" si="26"/>
        <v>4733679.9673397541</v>
      </c>
      <c r="AJ49" s="289">
        <f t="shared" si="27"/>
        <v>421.91402728110552</v>
      </c>
      <c r="AK49" s="334">
        <f>PFI!X51</f>
        <v>8.9138184001136267E-5</v>
      </c>
      <c r="AL49" s="204"/>
      <c r="AM49" s="204"/>
      <c r="AN49" s="204"/>
      <c r="AO49" s="204"/>
    </row>
    <row r="50" spans="1:41" ht="15">
      <c r="A50" s="43">
        <v>34</v>
      </c>
      <c r="B50" s="67" t="s">
        <v>36</v>
      </c>
      <c r="C50" s="60">
        <f>Vertetie_ienemumi!I39</f>
        <v>7963128.1702986984</v>
      </c>
      <c r="D50" s="134">
        <f>Iedzivotaju_skaits_struktura!C39</f>
        <v>25499</v>
      </c>
      <c r="E50" s="134">
        <f>Iedzivotaju_skaits_struktura!D39</f>
        <v>1313</v>
      </c>
      <c r="F50" s="134">
        <f>Iedzivotaju_skaits_struktura!E39</f>
        <v>2299</v>
      </c>
      <c r="G50" s="134">
        <f>Iedzivotaju_skaits_struktura!F39</f>
        <v>5554</v>
      </c>
      <c r="H50" s="134">
        <f>PFI!H52</f>
        <v>1872.3039999999999</v>
      </c>
      <c r="I50" s="60">
        <f t="shared" si="13"/>
        <v>312.29178282672649</v>
      </c>
      <c r="J50" s="60">
        <f t="shared" si="14"/>
        <v>43022.022079999995</v>
      </c>
      <c r="K50" s="255">
        <f t="shared" si="15"/>
        <v>185.09423279759284</v>
      </c>
      <c r="L50" s="265">
        <f t="shared" si="30"/>
        <v>4777876.9021792188</v>
      </c>
      <c r="M50" s="207">
        <f t="shared" si="31"/>
        <v>-192.79990576846268</v>
      </c>
      <c r="N50" s="207">
        <f t="shared" si="16"/>
        <v>115.6799434610776</v>
      </c>
      <c r="O50" s="211">
        <f t="shared" si="32"/>
        <v>4976785.0817956319</v>
      </c>
      <c r="P50" s="60">
        <f t="shared" si="17"/>
        <v>9754661.9839748517</v>
      </c>
      <c r="Q50" s="266">
        <f t="shared" si="33"/>
        <v>226.73648313963332</v>
      </c>
      <c r="R50" s="265">
        <f t="shared" si="34"/>
        <v>3185251.2681194795</v>
      </c>
      <c r="S50" s="274">
        <f t="shared" si="18"/>
        <v>74.037693119037144</v>
      </c>
      <c r="T50" s="250">
        <f t="shared" si="35"/>
        <v>12939913.252094332</v>
      </c>
      <c r="U50" s="347">
        <f t="shared" si="40"/>
        <v>300.77417625867048</v>
      </c>
      <c r="V50" s="322">
        <f t="shared" si="36"/>
        <v>22800866.219064873</v>
      </c>
      <c r="W50" s="394">
        <f t="shared" si="37"/>
        <v>657960.31573573593</v>
      </c>
      <c r="X50" s="395">
        <f t="shared" si="19"/>
        <v>15.293570221135827</v>
      </c>
      <c r="Y50" s="294">
        <f t="shared" si="38"/>
        <v>5634745.3975313678</v>
      </c>
      <c r="Z50" s="94">
        <f t="shared" si="39"/>
        <v>13597873.567830067</v>
      </c>
      <c r="AA50" s="298"/>
      <c r="AB50" s="306">
        <v>14020622.041105172</v>
      </c>
      <c r="AC50" s="301">
        <f t="shared" si="20"/>
        <v>-422748.47327510454</v>
      </c>
      <c r="AD50" s="215">
        <f t="shared" si="21"/>
        <v>-3.0151905674063895E-2</v>
      </c>
      <c r="AE50" s="207">
        <f t="shared" si="22"/>
        <v>0</v>
      </c>
      <c r="AF50" s="207">
        <f t="shared" si="23"/>
        <v>422748.47327510454</v>
      </c>
      <c r="AG50" s="322">
        <f t="shared" si="24"/>
        <v>424365.74624067562</v>
      </c>
      <c r="AH50" s="368">
        <f t="shared" si="41"/>
        <v>6059111.1437720433</v>
      </c>
      <c r="AI50" s="326">
        <f t="shared" si="26"/>
        <v>14022239.314070743</v>
      </c>
      <c r="AJ50" s="289">
        <f t="shared" si="27"/>
        <v>1617.2729655709118</v>
      </c>
      <c r="AK50" s="334">
        <f>PFI!X52</f>
        <v>1.1534958726011624E-4</v>
      </c>
      <c r="AL50" s="204"/>
      <c r="AM50" s="204"/>
      <c r="AN50" s="204"/>
      <c r="AO50" s="204"/>
    </row>
    <row r="51" spans="1:41" ht="15">
      <c r="A51" s="43">
        <v>35</v>
      </c>
      <c r="B51" s="67" t="s">
        <v>37</v>
      </c>
      <c r="C51" s="60">
        <f>Vertetie_ienemumi!I40</f>
        <v>12961576.212569168</v>
      </c>
      <c r="D51" s="134">
        <f>Iedzivotaju_skaits_struktura!C40</f>
        <v>22557</v>
      </c>
      <c r="E51" s="134">
        <f>Iedzivotaju_skaits_struktura!D40</f>
        <v>1452</v>
      </c>
      <c r="F51" s="134">
        <f>Iedzivotaju_skaits_struktura!E40</f>
        <v>2477</v>
      </c>
      <c r="G51" s="134">
        <f>Iedzivotaju_skaits_struktura!F40</f>
        <v>4543</v>
      </c>
      <c r="H51" s="134">
        <f>PFI!H53</f>
        <v>887.60699999999997</v>
      </c>
      <c r="I51" s="60">
        <f t="shared" si="13"/>
        <v>574.61436416940057</v>
      </c>
      <c r="J51" s="60">
        <f t="shared" si="14"/>
        <v>38740.682639999999</v>
      </c>
      <c r="K51" s="255">
        <f t="shared" si="15"/>
        <v>334.57273670201823</v>
      </c>
      <c r="L51" s="265">
        <f t="shared" si="30"/>
        <v>7776945.7275415007</v>
      </c>
      <c r="M51" s="207">
        <f t="shared" si="31"/>
        <v>-43.321401864037284</v>
      </c>
      <c r="N51" s="207">
        <f t="shared" si="16"/>
        <v>25.992841118422369</v>
      </c>
      <c r="O51" s="211">
        <f t="shared" si="32"/>
        <v>1006980.4086807437</v>
      </c>
      <c r="P51" s="60">
        <f t="shared" si="17"/>
        <v>8783926.1362222452</v>
      </c>
      <c r="Q51" s="266">
        <f t="shared" si="33"/>
        <v>226.73648313963332</v>
      </c>
      <c r="R51" s="265">
        <f t="shared" si="34"/>
        <v>5184630.4850276671</v>
      </c>
      <c r="S51" s="274">
        <f t="shared" si="18"/>
        <v>133.82909468080729</v>
      </c>
      <c r="T51" s="250">
        <f t="shared" si="35"/>
        <v>13968556.621249912</v>
      </c>
      <c r="U51" s="347">
        <f t="shared" si="40"/>
        <v>360.56557782044064</v>
      </c>
      <c r="V51" s="322">
        <f t="shared" si="36"/>
        <v>14740937.192330161</v>
      </c>
      <c r="W51" s="394">
        <f t="shared" si="37"/>
        <v>425376.45702234149</v>
      </c>
      <c r="X51" s="395">
        <f t="shared" si="19"/>
        <v>10.980097097802236</v>
      </c>
      <c r="Y51" s="294">
        <f t="shared" si="38"/>
        <v>1432356.8657030852</v>
      </c>
      <c r="Z51" s="94">
        <f t="shared" si="39"/>
        <v>14393933.078272253</v>
      </c>
      <c r="AA51" s="298"/>
      <c r="AB51" s="306">
        <v>13046494.94132847</v>
      </c>
      <c r="AC51" s="207">
        <f t="shared" si="20"/>
        <v>1347438.1369437836</v>
      </c>
      <c r="AD51" s="215">
        <f t="shared" si="21"/>
        <v>0.1032797040893636</v>
      </c>
      <c r="AE51" s="207">
        <f t="shared" si="22"/>
        <v>0</v>
      </c>
      <c r="AF51" s="207">
        <f t="shared" si="23"/>
        <v>0</v>
      </c>
      <c r="AG51" s="322">
        <f t="shared" si="24"/>
        <v>0</v>
      </c>
      <c r="AH51" s="368">
        <f t="shared" si="41"/>
        <v>1432356.8657030852</v>
      </c>
      <c r="AI51" s="326">
        <f t="shared" si="26"/>
        <v>14393933.078272253</v>
      </c>
      <c r="AJ51" s="289">
        <f t="shared" si="27"/>
        <v>1347438.1369437836</v>
      </c>
      <c r="AK51" s="334">
        <f>PFI!X53</f>
        <v>0.1032797040893636</v>
      </c>
      <c r="AL51" s="204"/>
      <c r="AM51" s="204"/>
      <c r="AN51" s="204"/>
      <c r="AO51" s="204"/>
    </row>
    <row r="52" spans="1:41" ht="15">
      <c r="A52" s="43">
        <v>36</v>
      </c>
      <c r="B52" s="67" t="s">
        <v>38</v>
      </c>
      <c r="C52" s="60">
        <f>Vertetie_ienemumi!I41</f>
        <v>1963184.8044990972</v>
      </c>
      <c r="D52" s="134">
        <f>Iedzivotaju_skaits_struktura!C41</f>
        <v>4432</v>
      </c>
      <c r="E52" s="134">
        <f>Iedzivotaju_skaits_struktura!D41</f>
        <v>261</v>
      </c>
      <c r="F52" s="134">
        <f>Iedzivotaju_skaits_struktura!E41</f>
        <v>449</v>
      </c>
      <c r="G52" s="134">
        <f>Iedzivotaju_skaits_struktura!F41</f>
        <v>989</v>
      </c>
      <c r="H52" s="134">
        <f>PFI!H54</f>
        <v>674.99399999999991</v>
      </c>
      <c r="I52" s="60">
        <f t="shared" si="13"/>
        <v>442.95686022091542</v>
      </c>
      <c r="J52" s="60">
        <f t="shared" si="14"/>
        <v>8264.3308799999995</v>
      </c>
      <c r="K52" s="255">
        <f t="shared" si="15"/>
        <v>237.54915346505308</v>
      </c>
      <c r="L52" s="265">
        <f t="shared" si="30"/>
        <v>1177910.8826994582</v>
      </c>
      <c r="M52" s="207">
        <f t="shared" si="31"/>
        <v>-140.34498510100244</v>
      </c>
      <c r="N52" s="207">
        <f t="shared" si="16"/>
        <v>84.206991060601453</v>
      </c>
      <c r="O52" s="211">
        <f t="shared" si="32"/>
        <v>695914.43653401255</v>
      </c>
      <c r="P52" s="60">
        <f t="shared" si="17"/>
        <v>1873825.3192334706</v>
      </c>
      <c r="Q52" s="266">
        <f t="shared" si="33"/>
        <v>226.73648313963329</v>
      </c>
      <c r="R52" s="265">
        <f t="shared" si="34"/>
        <v>785273.92179963889</v>
      </c>
      <c r="S52" s="274">
        <f t="shared" si="18"/>
        <v>95.019661386021241</v>
      </c>
      <c r="T52" s="250">
        <f t="shared" si="35"/>
        <v>2659099.2410331094</v>
      </c>
      <c r="U52" s="347">
        <f t="shared" si="40"/>
        <v>321.75614452565452</v>
      </c>
      <c r="V52" s="322">
        <f t="shared" si="36"/>
        <v>3946435.8161075888</v>
      </c>
      <c r="W52" s="394">
        <f t="shared" si="37"/>
        <v>113881.55742196446</v>
      </c>
      <c r="X52" s="395">
        <f t="shared" si="19"/>
        <v>13.779888423582149</v>
      </c>
      <c r="Y52" s="294">
        <f t="shared" si="38"/>
        <v>809795.99395597703</v>
      </c>
      <c r="Z52" s="94">
        <f t="shared" si="39"/>
        <v>2772980.798455074</v>
      </c>
      <c r="AA52" s="298"/>
      <c r="AB52" s="306">
        <v>2530549.7153014676</v>
      </c>
      <c r="AC52" s="207">
        <f t="shared" si="20"/>
        <v>242431.08315360639</v>
      </c>
      <c r="AD52" s="215">
        <f t="shared" si="21"/>
        <v>9.5801746825086687E-2</v>
      </c>
      <c r="AE52" s="207">
        <f t="shared" si="22"/>
        <v>0</v>
      </c>
      <c r="AF52" s="207">
        <f t="shared" si="23"/>
        <v>0</v>
      </c>
      <c r="AG52" s="322">
        <f t="shared" si="24"/>
        <v>0</v>
      </c>
      <c r="AH52" s="368">
        <f t="shared" si="41"/>
        <v>809795.99395597703</v>
      </c>
      <c r="AI52" s="326">
        <f t="shared" si="26"/>
        <v>2772980.798455074</v>
      </c>
      <c r="AJ52" s="289">
        <f t="shared" si="27"/>
        <v>242431.08315360639</v>
      </c>
      <c r="AK52" s="334">
        <f>PFI!X54</f>
        <v>9.5801746825086909E-2</v>
      </c>
      <c r="AL52" s="204"/>
      <c r="AM52" s="204"/>
      <c r="AN52" s="204"/>
      <c r="AO52" s="204"/>
    </row>
    <row r="53" spans="1:41" ht="15">
      <c r="A53" s="43">
        <v>37</v>
      </c>
      <c r="B53" s="67" t="s">
        <v>39</v>
      </c>
      <c r="C53" s="60">
        <f>Vertetie_ienemumi!I42</f>
        <v>1434804.6180367481</v>
      </c>
      <c r="D53" s="134">
        <f>Iedzivotaju_skaits_struktura!C42</f>
        <v>3102</v>
      </c>
      <c r="E53" s="134">
        <f>Iedzivotaju_skaits_struktura!D42</f>
        <v>175</v>
      </c>
      <c r="F53" s="134">
        <f>Iedzivotaju_skaits_struktura!E42</f>
        <v>319</v>
      </c>
      <c r="G53" s="134">
        <f>Iedzivotaju_skaits_struktura!F42</f>
        <v>705</v>
      </c>
      <c r="H53" s="134">
        <f>PFI!H55</f>
        <v>320.09199999999998</v>
      </c>
      <c r="I53" s="60">
        <f t="shared" si="13"/>
        <v>462.5417853116532</v>
      </c>
      <c r="J53" s="60">
        <f t="shared" si="14"/>
        <v>5559.6798399999998</v>
      </c>
      <c r="K53" s="255">
        <f t="shared" si="15"/>
        <v>258.07324510196042</v>
      </c>
      <c r="L53" s="265">
        <f t="shared" si="30"/>
        <v>860882.77082204889</v>
      </c>
      <c r="M53" s="207">
        <f t="shared" si="31"/>
        <v>-119.82089346409509</v>
      </c>
      <c r="N53" s="207">
        <f t="shared" si="16"/>
        <v>71.892536078457056</v>
      </c>
      <c r="O53" s="211">
        <f t="shared" si="32"/>
        <v>399699.48348187032</v>
      </c>
      <c r="P53" s="60">
        <f t="shared" si="17"/>
        <v>1260582.2543039192</v>
      </c>
      <c r="Q53" s="266">
        <f t="shared" si="33"/>
        <v>226.73648313963329</v>
      </c>
      <c r="R53" s="265">
        <f t="shared" si="34"/>
        <v>573921.84721469926</v>
      </c>
      <c r="S53" s="274">
        <f t="shared" si="18"/>
        <v>103.22929804078417</v>
      </c>
      <c r="T53" s="250">
        <f t="shared" si="35"/>
        <v>1834504.1015186184</v>
      </c>
      <c r="U53" s="347">
        <f t="shared" si="40"/>
        <v>329.96578118041748</v>
      </c>
      <c r="V53" s="322">
        <f t="shared" si="36"/>
        <v>2540786.2801867365</v>
      </c>
      <c r="W53" s="394">
        <f t="shared" si="37"/>
        <v>73318.992667518658</v>
      </c>
      <c r="X53" s="395">
        <f t="shared" si="19"/>
        <v>13.187628564510769</v>
      </c>
      <c r="Y53" s="294">
        <f t="shared" si="38"/>
        <v>473018.476149389</v>
      </c>
      <c r="Z53" s="94">
        <f t="shared" si="39"/>
        <v>1907823.094186137</v>
      </c>
      <c r="AA53" s="298"/>
      <c r="AB53" s="306">
        <v>1789918.5516632325</v>
      </c>
      <c r="AC53" s="207">
        <f t="shared" si="20"/>
        <v>117904.54252290446</v>
      </c>
      <c r="AD53" s="215">
        <f t="shared" si="21"/>
        <v>6.5871456784078131E-2</v>
      </c>
      <c r="AE53" s="207">
        <f t="shared" si="22"/>
        <v>0</v>
      </c>
      <c r="AF53" s="207">
        <f t="shared" si="23"/>
        <v>0</v>
      </c>
      <c r="AG53" s="322">
        <f t="shared" si="24"/>
        <v>0</v>
      </c>
      <c r="AH53" s="368">
        <f t="shared" si="41"/>
        <v>473018.476149389</v>
      </c>
      <c r="AI53" s="326">
        <f t="shared" si="26"/>
        <v>1907823.094186137</v>
      </c>
      <c r="AJ53" s="289">
        <f t="shared" si="27"/>
        <v>117904.54252290446</v>
      </c>
      <c r="AK53" s="334">
        <f>PFI!X55</f>
        <v>6.5871456784078353E-2</v>
      </c>
      <c r="AL53" s="204"/>
      <c r="AM53" s="204"/>
      <c r="AN53" s="204"/>
      <c r="AO53" s="204"/>
    </row>
    <row r="54" spans="1:41" ht="15">
      <c r="A54" s="43">
        <v>38</v>
      </c>
      <c r="B54" s="67" t="s">
        <v>40</v>
      </c>
      <c r="C54" s="60">
        <f>Vertetie_ienemumi!I43</f>
        <v>4798724.9230045415</v>
      </c>
      <c r="D54" s="134">
        <f>Iedzivotaju_skaits_struktura!C43</f>
        <v>7642</v>
      </c>
      <c r="E54" s="134">
        <f>Iedzivotaju_skaits_struktura!D43</f>
        <v>413</v>
      </c>
      <c r="F54" s="134">
        <f>Iedzivotaju_skaits_struktura!E43</f>
        <v>732</v>
      </c>
      <c r="G54" s="134">
        <f>Iedzivotaju_skaits_struktura!F43</f>
        <v>1815</v>
      </c>
      <c r="H54" s="134">
        <f>PFI!H56</f>
        <v>395.76599999999996</v>
      </c>
      <c r="I54" s="60">
        <f t="shared" si="13"/>
        <v>627.94097396029065</v>
      </c>
      <c r="J54" s="60">
        <f t="shared" si="14"/>
        <v>12939.40432</v>
      </c>
      <c r="K54" s="255">
        <f t="shared" si="15"/>
        <v>370.86134758053078</v>
      </c>
      <c r="L54" s="265">
        <f t="shared" si="30"/>
        <v>2879234.9538027248</v>
      </c>
      <c r="M54" s="207">
        <f t="shared" si="31"/>
        <v>-7.0327909855247412</v>
      </c>
      <c r="N54" s="207">
        <f t="shared" si="16"/>
        <v>4.2196745913148446</v>
      </c>
      <c r="O54" s="211">
        <f t="shared" si="32"/>
        <v>54600.075635853536</v>
      </c>
      <c r="P54" s="60">
        <f t="shared" si="17"/>
        <v>2933835.0294385785</v>
      </c>
      <c r="Q54" s="266">
        <f t="shared" si="33"/>
        <v>226.73648313963332</v>
      </c>
      <c r="R54" s="265">
        <f t="shared" si="34"/>
        <v>1919489.9692018167</v>
      </c>
      <c r="S54" s="274">
        <f t="shared" si="18"/>
        <v>148.34453903221231</v>
      </c>
      <c r="T54" s="250">
        <f t="shared" si="35"/>
        <v>4853324.9986403957</v>
      </c>
      <c r="U54" s="347">
        <f t="shared" si="40"/>
        <v>375.08102217184569</v>
      </c>
      <c r="V54" s="322">
        <f t="shared" si="36"/>
        <v>4453926.2230056291</v>
      </c>
      <c r="W54" s="394">
        <f t="shared" si="37"/>
        <v>128526.11281505278</v>
      </c>
      <c r="X54" s="395">
        <f t="shared" si="19"/>
        <v>9.9329234666849633</v>
      </c>
      <c r="Y54" s="294">
        <f t="shared" si="38"/>
        <v>183126.18845090631</v>
      </c>
      <c r="Z54" s="94">
        <f t="shared" si="39"/>
        <v>4981851.1114554489</v>
      </c>
      <c r="AA54" s="298"/>
      <c r="AB54" s="306">
        <v>4656781.7092844807</v>
      </c>
      <c r="AC54" s="207">
        <f t="shared" si="20"/>
        <v>325069.40217096824</v>
      </c>
      <c r="AD54" s="215">
        <f t="shared" si="21"/>
        <v>6.9805591600495154E-2</v>
      </c>
      <c r="AE54" s="207">
        <f t="shared" si="22"/>
        <v>0</v>
      </c>
      <c r="AF54" s="207">
        <f t="shared" si="23"/>
        <v>0</v>
      </c>
      <c r="AG54" s="322">
        <f t="shared" si="24"/>
        <v>0</v>
      </c>
      <c r="AH54" s="368">
        <f t="shared" si="41"/>
        <v>183126.18845090631</v>
      </c>
      <c r="AI54" s="326">
        <f t="shared" si="26"/>
        <v>4981851.1114554489</v>
      </c>
      <c r="AJ54" s="289">
        <f t="shared" si="27"/>
        <v>325069.40217096824</v>
      </c>
      <c r="AK54" s="334">
        <f>PFI!X56</f>
        <v>6.9805591600494932E-2</v>
      </c>
      <c r="AL54" s="204"/>
      <c r="AM54" s="204"/>
      <c r="AN54" s="204"/>
      <c r="AO54" s="204"/>
    </row>
    <row r="55" spans="1:41" ht="15">
      <c r="A55" s="43">
        <v>39</v>
      </c>
      <c r="B55" s="67" t="s">
        <v>41</v>
      </c>
      <c r="C55" s="60">
        <f>Vertetie_ienemumi!I44</f>
        <v>1287699.6175447758</v>
      </c>
      <c r="D55" s="134">
        <f>Iedzivotaju_skaits_struktura!C44</f>
        <v>3300</v>
      </c>
      <c r="E55" s="134">
        <f>Iedzivotaju_skaits_struktura!D44</f>
        <v>171</v>
      </c>
      <c r="F55" s="134">
        <f>Iedzivotaju_skaits_struktura!E44</f>
        <v>306</v>
      </c>
      <c r="G55" s="134">
        <f>Iedzivotaju_skaits_struktura!F44</f>
        <v>822</v>
      </c>
      <c r="H55" s="134">
        <f>PFI!H57</f>
        <v>377.642</v>
      </c>
      <c r="I55" s="60">
        <f t="shared" si="13"/>
        <v>390.21200531659872</v>
      </c>
      <c r="J55" s="60">
        <f t="shared" si="14"/>
        <v>5879.9958399999996</v>
      </c>
      <c r="K55" s="255">
        <f t="shared" si="15"/>
        <v>218.99668853248303</v>
      </c>
      <c r="L55" s="265">
        <f t="shared" si="30"/>
        <v>772619.7705268655</v>
      </c>
      <c r="M55" s="207">
        <f t="shared" si="31"/>
        <v>-158.89745003357248</v>
      </c>
      <c r="N55" s="207">
        <f t="shared" si="16"/>
        <v>95.33847002014349</v>
      </c>
      <c r="O55" s="211">
        <f t="shared" si="32"/>
        <v>560589.80711040844</v>
      </c>
      <c r="P55" s="60">
        <f t="shared" si="17"/>
        <v>1333209.5776372738</v>
      </c>
      <c r="Q55" s="266">
        <f t="shared" si="33"/>
        <v>226.73648313963329</v>
      </c>
      <c r="R55" s="265">
        <f t="shared" si="34"/>
        <v>515079.84701791033</v>
      </c>
      <c r="S55" s="274">
        <f t="shared" si="18"/>
        <v>87.598675412993217</v>
      </c>
      <c r="T55" s="250">
        <f t="shared" si="35"/>
        <v>1848289.4246551841</v>
      </c>
      <c r="U55" s="347">
        <f t="shared" si="40"/>
        <v>314.33515855262652</v>
      </c>
      <c r="V55" s="322">
        <f t="shared" si="36"/>
        <v>2916941.4078089343</v>
      </c>
      <c r="W55" s="394">
        <f t="shared" si="37"/>
        <v>84173.630564081337</v>
      </c>
      <c r="X55" s="395">
        <f t="shared" si="19"/>
        <v>14.315253421009452</v>
      </c>
      <c r="Y55" s="294">
        <f t="shared" si="38"/>
        <v>644763.4376744898</v>
      </c>
      <c r="Z55" s="94">
        <f t="shared" si="39"/>
        <v>1932463.0552192654</v>
      </c>
      <c r="AA55" s="298"/>
      <c r="AB55" s="306">
        <v>1837474.6914472207</v>
      </c>
      <c r="AC55" s="207">
        <f t="shared" si="20"/>
        <v>94988.363772044657</v>
      </c>
      <c r="AD55" s="215">
        <f t="shared" si="21"/>
        <v>5.1695059645817665E-2</v>
      </c>
      <c r="AE55" s="207">
        <f t="shared" si="22"/>
        <v>0</v>
      </c>
      <c r="AF55" s="207">
        <f t="shared" si="23"/>
        <v>0</v>
      </c>
      <c r="AG55" s="322">
        <f t="shared" si="24"/>
        <v>0</v>
      </c>
      <c r="AH55" s="368">
        <f t="shared" si="41"/>
        <v>644763.4376744898</v>
      </c>
      <c r="AI55" s="326">
        <f t="shared" si="26"/>
        <v>1932463.0552192654</v>
      </c>
      <c r="AJ55" s="289">
        <f t="shared" si="27"/>
        <v>94988.363772044657</v>
      </c>
      <c r="AK55" s="334">
        <f>PFI!X57</f>
        <v>5.1695059645817887E-2</v>
      </c>
      <c r="AL55" s="204"/>
      <c r="AM55" s="204"/>
      <c r="AN55" s="204"/>
      <c r="AO55" s="204"/>
    </row>
    <row r="56" spans="1:41" ht="15">
      <c r="A56" s="43">
        <v>40</v>
      </c>
      <c r="B56" s="67" t="s">
        <v>42</v>
      </c>
      <c r="C56" s="60">
        <f>Vertetie_ienemumi!I45</f>
        <v>10189801.936829371</v>
      </c>
      <c r="D56" s="134">
        <f>Iedzivotaju_skaits_struktura!C45</f>
        <v>8031</v>
      </c>
      <c r="E56" s="134">
        <f>Iedzivotaju_skaits_struktura!D45</f>
        <v>712</v>
      </c>
      <c r="F56" s="134">
        <f>Iedzivotaju_skaits_struktura!E45</f>
        <v>1075</v>
      </c>
      <c r="G56" s="134">
        <f>Iedzivotaju_skaits_struktura!F45</f>
        <v>1103</v>
      </c>
      <c r="H56" s="134">
        <f>PFI!H58</f>
        <v>152.74100000000001</v>
      </c>
      <c r="I56" s="60">
        <f t="shared" si="13"/>
        <v>1268.8086087447855</v>
      </c>
      <c r="J56" s="60">
        <f t="shared" si="14"/>
        <v>14249.96632</v>
      </c>
      <c r="K56" s="257">
        <f t="shared" si="15"/>
        <v>715.0755102156179</v>
      </c>
      <c r="L56" s="265">
        <f t="shared" si="30"/>
        <v>6113881.1620976226</v>
      </c>
      <c r="M56" s="207">
        <f t="shared" si="31"/>
        <v>337.18137164956238</v>
      </c>
      <c r="N56" s="207">
        <f t="shared" si="16"/>
        <v>-202.30882298973742</v>
      </c>
      <c r="O56" s="211">
        <f t="shared" si="32"/>
        <v>-2882893.9138425998</v>
      </c>
      <c r="P56" s="60">
        <f t="shared" si="17"/>
        <v>3230987.2482550228</v>
      </c>
      <c r="Q56" s="266">
        <f t="shared" si="33"/>
        <v>226.73648313963335</v>
      </c>
      <c r="R56" s="265">
        <f t="shared" si="34"/>
        <v>4075920.7747317487</v>
      </c>
      <c r="S56" s="274">
        <f t="shared" si="18"/>
        <v>286.03020408624718</v>
      </c>
      <c r="T56" s="250">
        <f t="shared" si="35"/>
        <v>7306908.0229867715</v>
      </c>
      <c r="U56" s="347">
        <f t="shared" si="40"/>
        <v>512.76668722588056</v>
      </c>
      <c r="V56" s="322">
        <f t="shared" si="36"/>
        <v>0</v>
      </c>
      <c r="W56" s="394">
        <f t="shared" si="37"/>
        <v>0</v>
      </c>
      <c r="X56" s="395">
        <f t="shared" si="19"/>
        <v>0</v>
      </c>
      <c r="Y56" s="294">
        <f t="shared" si="38"/>
        <v>-2882893.9138425998</v>
      </c>
      <c r="Z56" s="94">
        <f t="shared" si="39"/>
        <v>7306908.0229867715</v>
      </c>
      <c r="AA56" s="298"/>
      <c r="AB56" s="306">
        <v>8037324.5544394944</v>
      </c>
      <c r="AC56" s="301">
        <f t="shared" si="20"/>
        <v>-730416.53145272285</v>
      </c>
      <c r="AD56" s="215">
        <f t="shared" si="21"/>
        <v>-9.0878068504682941E-2</v>
      </c>
      <c r="AE56" s="207">
        <f t="shared" si="22"/>
        <v>0</v>
      </c>
      <c r="AF56" s="207">
        <f t="shared" si="23"/>
        <v>730416.53145272285</v>
      </c>
      <c r="AG56" s="322">
        <f t="shared" si="24"/>
        <v>733210.82400397235</v>
      </c>
      <c r="AH56" s="368">
        <f t="shared" si="41"/>
        <v>-2149683.0898386277</v>
      </c>
      <c r="AI56" s="326">
        <f t="shared" si="26"/>
        <v>8040118.8469907437</v>
      </c>
      <c r="AJ56" s="289">
        <f t="shared" si="27"/>
        <v>2794.2925512492657</v>
      </c>
      <c r="AK56" s="334">
        <f>PFI!X58</f>
        <v>3.4766451601186965E-4</v>
      </c>
      <c r="AL56" s="204"/>
      <c r="AM56" s="204"/>
      <c r="AN56" s="204"/>
      <c r="AO56" s="204"/>
    </row>
    <row r="57" spans="1:41" ht="15">
      <c r="A57" s="43">
        <v>41</v>
      </c>
      <c r="B57" s="67" t="s">
        <v>43</v>
      </c>
      <c r="C57" s="60">
        <f>Vertetie_ienemumi!I46</f>
        <v>4959091.6306212042</v>
      </c>
      <c r="D57" s="134">
        <f>Iedzivotaju_skaits_struktura!C46</f>
        <v>9716</v>
      </c>
      <c r="E57" s="134">
        <f>Iedzivotaju_skaits_struktura!D46</f>
        <v>631</v>
      </c>
      <c r="F57" s="134">
        <f>Iedzivotaju_skaits_struktura!E46</f>
        <v>1098</v>
      </c>
      <c r="G57" s="134">
        <f>Iedzivotaju_skaits_struktura!F46</f>
        <v>2076</v>
      </c>
      <c r="H57" s="134">
        <f>PFI!H59</f>
        <v>489.85599999999999</v>
      </c>
      <c r="I57" s="60">
        <f t="shared" si="13"/>
        <v>510.40465527184068</v>
      </c>
      <c r="J57" s="60">
        <f t="shared" si="14"/>
        <v>17052.841120000001</v>
      </c>
      <c r="K57" s="255">
        <f t="shared" si="15"/>
        <v>290.80735554411848</v>
      </c>
      <c r="L57" s="265">
        <f t="shared" si="30"/>
        <v>2975454.9783727224</v>
      </c>
      <c r="M57" s="207">
        <f t="shared" si="31"/>
        <v>-87.086783021937038</v>
      </c>
      <c r="N57" s="207">
        <f t="shared" si="16"/>
        <v>52.252069813162223</v>
      </c>
      <c r="O57" s="211">
        <f t="shared" si="32"/>
        <v>891046.24471500353</v>
      </c>
      <c r="P57" s="60">
        <f t="shared" si="17"/>
        <v>3866501.2230877262</v>
      </c>
      <c r="Q57" s="266">
        <f t="shared" si="33"/>
        <v>226.73648313963332</v>
      </c>
      <c r="R57" s="265">
        <f t="shared" si="34"/>
        <v>1983636.6522484818</v>
      </c>
      <c r="S57" s="274">
        <f t="shared" si="18"/>
        <v>116.32294221764741</v>
      </c>
      <c r="T57" s="250">
        <f t="shared" si="35"/>
        <v>5850137.8753362074</v>
      </c>
      <c r="U57" s="347">
        <f t="shared" si="40"/>
        <v>343.0594253572807</v>
      </c>
      <c r="V57" s="322">
        <f t="shared" si="36"/>
        <v>7234977.4338886654</v>
      </c>
      <c r="W57" s="394">
        <f t="shared" si="37"/>
        <v>208778.38547914368</v>
      </c>
      <c r="X57" s="395">
        <f t="shared" si="19"/>
        <v>12.243026485145817</v>
      </c>
      <c r="Y57" s="294">
        <f t="shared" si="38"/>
        <v>1099824.6301941471</v>
      </c>
      <c r="Z57" s="94">
        <f t="shared" si="39"/>
        <v>6058916.2608153513</v>
      </c>
      <c r="AA57" s="298"/>
      <c r="AB57" s="306">
        <v>5686835.1243422423</v>
      </c>
      <c r="AC57" s="207">
        <f t="shared" si="20"/>
        <v>372081.13647310901</v>
      </c>
      <c r="AD57" s="215">
        <f t="shared" si="21"/>
        <v>6.5428507832138827E-2</v>
      </c>
      <c r="AE57" s="207">
        <f t="shared" si="22"/>
        <v>0</v>
      </c>
      <c r="AF57" s="207">
        <f t="shared" si="23"/>
        <v>0</v>
      </c>
      <c r="AG57" s="322">
        <f t="shared" si="24"/>
        <v>0</v>
      </c>
      <c r="AH57" s="368">
        <f t="shared" si="41"/>
        <v>1099824.6301941471</v>
      </c>
      <c r="AI57" s="326">
        <f t="shared" si="26"/>
        <v>6058916.2608153513</v>
      </c>
      <c r="AJ57" s="289">
        <f t="shared" si="27"/>
        <v>372081.13647310901</v>
      </c>
      <c r="AK57" s="334">
        <f>PFI!X59</f>
        <v>6.5428507832138827E-2</v>
      </c>
      <c r="AL57" s="204"/>
      <c r="AM57" s="204"/>
      <c r="AN57" s="204"/>
      <c r="AO57" s="204"/>
    </row>
    <row r="58" spans="1:41" ht="15">
      <c r="A58" s="43">
        <v>42</v>
      </c>
      <c r="B58" s="67" t="s">
        <v>44</v>
      </c>
      <c r="C58" s="60">
        <f>Vertetie_ienemumi!I47</f>
        <v>10246392.240963832</v>
      </c>
      <c r="D58" s="134">
        <f>Iedzivotaju_skaits_struktura!C47</f>
        <v>23345</v>
      </c>
      <c r="E58" s="134">
        <f>Iedzivotaju_skaits_struktura!D47</f>
        <v>1379</v>
      </c>
      <c r="F58" s="134">
        <f>Iedzivotaju_skaits_struktura!E47</f>
        <v>2436</v>
      </c>
      <c r="G58" s="134">
        <f>Iedzivotaju_skaits_struktura!F47</f>
        <v>4774</v>
      </c>
      <c r="H58" s="134">
        <f>PFI!H60</f>
        <v>1870.1970000000001</v>
      </c>
      <c r="I58" s="60">
        <f t="shared" si="13"/>
        <v>438.91164022119648</v>
      </c>
      <c r="J58" s="60">
        <f t="shared" si="14"/>
        <v>40888.679440000007</v>
      </c>
      <c r="K58" s="255">
        <f t="shared" si="15"/>
        <v>250.5923982211109</v>
      </c>
      <c r="L58" s="265">
        <f t="shared" ref="L58:L89" si="42">C58*$L$14</f>
        <v>6147835.3445782987</v>
      </c>
      <c r="M58" s="207">
        <f t="shared" ref="M58:M89" si="43">K58-$K$15</f>
        <v>-127.30174034494462</v>
      </c>
      <c r="N58" s="207">
        <f t="shared" si="16"/>
        <v>76.381044206966763</v>
      </c>
      <c r="O58" s="211">
        <f t="shared" ref="O58:O89" si="44">N58*J58</f>
        <v>3123120.0318711335</v>
      </c>
      <c r="P58" s="60">
        <f t="shared" si="17"/>
        <v>9270955.3764494322</v>
      </c>
      <c r="Q58" s="266">
        <f t="shared" ref="Q58:Q89" si="45">P58/J58</f>
        <v>226.73648313963329</v>
      </c>
      <c r="R58" s="265">
        <f t="shared" ref="R58:R89" si="46">C58*$R$14</f>
        <v>4098556.8963855328</v>
      </c>
      <c r="S58" s="274">
        <f t="shared" si="18"/>
        <v>100.23695928844437</v>
      </c>
      <c r="T58" s="250">
        <f t="shared" ref="T58:T89" si="47">R58+P58</f>
        <v>13369512.272834964</v>
      </c>
      <c r="U58" s="347">
        <f t="shared" si="40"/>
        <v>326.97344242807765</v>
      </c>
      <c r="V58" s="322">
        <f t="shared" ref="V58:V89" si="48">($K$7-K58)*J58</f>
        <v>18992101.07163702</v>
      </c>
      <c r="W58" s="394">
        <f t="shared" ref="W58:W89" si="49">V58*$W$14</f>
        <v>548051.49495288788</v>
      </c>
      <c r="X58" s="395">
        <f t="shared" si="19"/>
        <v>13.403501958460113</v>
      </c>
      <c r="Y58" s="294">
        <f t="shared" ref="Y58:Y89" si="50">O58+W58</f>
        <v>3671171.5268240212</v>
      </c>
      <c r="Z58" s="94">
        <f t="shared" ref="Z58:Z89" si="51">T58+W58</f>
        <v>13917563.767787851</v>
      </c>
      <c r="AA58" s="298"/>
      <c r="AB58" s="306">
        <v>13203013.86175159</v>
      </c>
      <c r="AC58" s="207">
        <f t="shared" si="20"/>
        <v>714549.90603626147</v>
      </c>
      <c r="AD58" s="215">
        <f t="shared" si="21"/>
        <v>5.4120211757580083E-2</v>
      </c>
      <c r="AE58" s="207">
        <f t="shared" si="22"/>
        <v>0</v>
      </c>
      <c r="AF58" s="207">
        <f t="shared" si="23"/>
        <v>0</v>
      </c>
      <c r="AG58" s="322">
        <f t="shared" si="24"/>
        <v>0</v>
      </c>
      <c r="AH58" s="368">
        <f t="shared" si="41"/>
        <v>3671171.5268240212</v>
      </c>
      <c r="AI58" s="326">
        <f t="shared" si="26"/>
        <v>13917563.767787851</v>
      </c>
      <c r="AJ58" s="289">
        <f t="shared" si="27"/>
        <v>714549.90603626147</v>
      </c>
      <c r="AK58" s="334">
        <f>PFI!X60</f>
        <v>5.4120211757580305E-2</v>
      </c>
      <c r="AL58" s="204"/>
      <c r="AM58" s="204"/>
      <c r="AN58" s="204"/>
      <c r="AO58" s="204"/>
    </row>
    <row r="59" spans="1:41" ht="15">
      <c r="A59" s="43">
        <v>43</v>
      </c>
      <c r="B59" s="67" t="s">
        <v>45</v>
      </c>
      <c r="C59" s="60">
        <f>Vertetie_ienemumi!I48</f>
        <v>5358089.4301684536</v>
      </c>
      <c r="D59" s="134">
        <f>Iedzivotaju_skaits_struktura!C48</f>
        <v>9406</v>
      </c>
      <c r="E59" s="134">
        <f>Iedzivotaju_skaits_struktura!D48</f>
        <v>699</v>
      </c>
      <c r="F59" s="134">
        <f>Iedzivotaju_skaits_struktura!E48</f>
        <v>1106</v>
      </c>
      <c r="G59" s="134">
        <f>Iedzivotaju_skaits_struktura!F48</f>
        <v>1710</v>
      </c>
      <c r="H59" s="134">
        <f>PFI!H61</f>
        <v>310.98099999999999</v>
      </c>
      <c r="I59" s="60">
        <f t="shared" si="13"/>
        <v>569.64591007531931</v>
      </c>
      <c r="J59" s="60">
        <f t="shared" si="14"/>
        <v>16385.311119999998</v>
      </c>
      <c r="K59" s="255">
        <f t="shared" si="15"/>
        <v>327.00565713569767</v>
      </c>
      <c r="L59" s="265">
        <f t="shared" si="42"/>
        <v>3214853.6581010721</v>
      </c>
      <c r="M59" s="207">
        <f t="shared" si="43"/>
        <v>-50.888481430357842</v>
      </c>
      <c r="N59" s="207">
        <f t="shared" si="16"/>
        <v>30.533088858214704</v>
      </c>
      <c r="O59" s="211">
        <f t="shared" si="44"/>
        <v>500294.16039645346</v>
      </c>
      <c r="P59" s="60">
        <f t="shared" si="17"/>
        <v>3715147.8184975255</v>
      </c>
      <c r="Q59" s="266">
        <f t="shared" si="45"/>
        <v>226.73648313963329</v>
      </c>
      <c r="R59" s="265">
        <f t="shared" si="46"/>
        <v>2143235.7720673815</v>
      </c>
      <c r="S59" s="274">
        <f t="shared" si="18"/>
        <v>130.80226285427906</v>
      </c>
      <c r="T59" s="250">
        <f t="shared" si="47"/>
        <v>5858383.5905649066</v>
      </c>
      <c r="U59" s="347">
        <f t="shared" si="40"/>
        <v>357.53874599391236</v>
      </c>
      <c r="V59" s="322">
        <f t="shared" si="48"/>
        <v>6358645.2790071825</v>
      </c>
      <c r="W59" s="394">
        <f t="shared" si="49"/>
        <v>183490.23301267804</v>
      </c>
      <c r="X59" s="395">
        <f t="shared" si="19"/>
        <v>11.198458892166466</v>
      </c>
      <c r="Y59" s="294">
        <f t="shared" si="50"/>
        <v>683784.39340913156</v>
      </c>
      <c r="Z59" s="94">
        <f t="shared" si="51"/>
        <v>6041873.8235775847</v>
      </c>
      <c r="AA59" s="298"/>
      <c r="AB59" s="306">
        <v>5494668.9297575345</v>
      </c>
      <c r="AC59" s="207">
        <f t="shared" si="20"/>
        <v>547204.89382005017</v>
      </c>
      <c r="AD59" s="215">
        <f t="shared" si="21"/>
        <v>9.9588328398922732E-2</v>
      </c>
      <c r="AE59" s="207">
        <f t="shared" si="22"/>
        <v>0</v>
      </c>
      <c r="AF59" s="207">
        <f t="shared" si="23"/>
        <v>0</v>
      </c>
      <c r="AG59" s="322">
        <f t="shared" si="24"/>
        <v>0</v>
      </c>
      <c r="AH59" s="368">
        <f t="shared" si="41"/>
        <v>683784.39340913156</v>
      </c>
      <c r="AI59" s="326">
        <f t="shared" si="26"/>
        <v>6041873.8235775847</v>
      </c>
      <c r="AJ59" s="289">
        <f t="shared" si="27"/>
        <v>547204.89382005017</v>
      </c>
      <c r="AK59" s="334">
        <f>PFI!X61</f>
        <v>9.9588328398922732E-2</v>
      </c>
      <c r="AL59" s="204"/>
      <c r="AM59" s="204"/>
      <c r="AN59" s="204"/>
      <c r="AO59" s="204"/>
    </row>
    <row r="60" spans="1:41" ht="15">
      <c r="A60" s="43">
        <v>44</v>
      </c>
      <c r="B60" s="67" t="s">
        <v>46</v>
      </c>
      <c r="C60" s="60">
        <f>Vertetie_ienemumi!I49</f>
        <v>9042192.390320478</v>
      </c>
      <c r="D60" s="134">
        <f>Iedzivotaju_skaits_struktura!C49</f>
        <v>9415</v>
      </c>
      <c r="E60" s="134">
        <f>Iedzivotaju_skaits_struktura!D49</f>
        <v>916</v>
      </c>
      <c r="F60" s="134">
        <f>Iedzivotaju_skaits_struktura!E49</f>
        <v>1188</v>
      </c>
      <c r="G60" s="134">
        <f>Iedzivotaju_skaits_struktura!F49</f>
        <v>1606</v>
      </c>
      <c r="H60" s="134">
        <f>PFI!H62</f>
        <v>130.714</v>
      </c>
      <c r="I60" s="60">
        <f t="shared" si="13"/>
        <v>960.4028030080168</v>
      </c>
      <c r="J60" s="60">
        <f t="shared" si="14"/>
        <v>16818.44528</v>
      </c>
      <c r="K60" s="255">
        <f t="shared" si="15"/>
        <v>537.63544963773711</v>
      </c>
      <c r="L60" s="265">
        <f t="shared" si="42"/>
        <v>5425315.4341922868</v>
      </c>
      <c r="M60" s="207">
        <f t="shared" si="43"/>
        <v>159.74131107168159</v>
      </c>
      <c r="N60" s="207">
        <f t="shared" si="16"/>
        <v>-95.844786643008959</v>
      </c>
      <c r="O60" s="211">
        <f t="shared" si="44"/>
        <v>-1611960.299528721</v>
      </c>
      <c r="P60" s="60">
        <f t="shared" si="17"/>
        <v>3813355.134663566</v>
      </c>
      <c r="Q60" s="266">
        <f t="shared" si="45"/>
        <v>226.73648313963335</v>
      </c>
      <c r="R60" s="265">
        <f t="shared" si="46"/>
        <v>3616876.9561281912</v>
      </c>
      <c r="S60" s="274">
        <f t="shared" si="18"/>
        <v>215.05417985509487</v>
      </c>
      <c r="T60" s="250">
        <f t="shared" si="47"/>
        <v>7430232.0907917572</v>
      </c>
      <c r="U60" s="347">
        <f t="shared" si="40"/>
        <v>441.79066299472822</v>
      </c>
      <c r="V60" s="322">
        <f t="shared" si="48"/>
        <v>2984265.9493089733</v>
      </c>
      <c r="W60" s="394">
        <f t="shared" si="49"/>
        <v>86116.402218304313</v>
      </c>
      <c r="X60" s="395">
        <f t="shared" si="19"/>
        <v>5.1203545146180307</v>
      </c>
      <c r="Y60" s="294">
        <f t="shared" si="50"/>
        <v>-1525843.8973104167</v>
      </c>
      <c r="Z60" s="94">
        <f t="shared" si="51"/>
        <v>7516348.4930100618</v>
      </c>
      <c r="AA60" s="298"/>
      <c r="AB60" s="306">
        <v>7340529.7645756993</v>
      </c>
      <c r="AC60" s="207">
        <f t="shared" si="20"/>
        <v>175818.72843436245</v>
      </c>
      <c r="AD60" s="215">
        <f t="shared" si="21"/>
        <v>2.3951776516571988E-2</v>
      </c>
      <c r="AE60" s="207">
        <f t="shared" si="22"/>
        <v>0</v>
      </c>
      <c r="AF60" s="207">
        <f t="shared" si="23"/>
        <v>0</v>
      </c>
      <c r="AG60" s="322">
        <f t="shared" si="24"/>
        <v>0</v>
      </c>
      <c r="AH60" s="368">
        <f t="shared" si="41"/>
        <v>-1525843.8973104167</v>
      </c>
      <c r="AI60" s="326">
        <f t="shared" si="26"/>
        <v>7516348.4930100618</v>
      </c>
      <c r="AJ60" s="289">
        <f t="shared" si="27"/>
        <v>175818.72843436245</v>
      </c>
      <c r="AK60" s="334">
        <f>PFI!X62</f>
        <v>2.3951776516571988E-2</v>
      </c>
      <c r="AL60" s="204"/>
      <c r="AM60" s="204"/>
      <c r="AN60" s="204"/>
      <c r="AO60" s="204"/>
    </row>
    <row r="61" spans="1:41" ht="15">
      <c r="A61" s="43">
        <v>45</v>
      </c>
      <c r="B61" s="67" t="s">
        <v>47</v>
      </c>
      <c r="C61" s="60">
        <f>Vertetie_ienemumi!I50</f>
        <v>5155694.354176715</v>
      </c>
      <c r="D61" s="134">
        <f>Iedzivotaju_skaits_struktura!C50</f>
        <v>8240</v>
      </c>
      <c r="E61" s="134">
        <f>Iedzivotaju_skaits_struktura!D50</f>
        <v>595</v>
      </c>
      <c r="F61" s="134">
        <f>Iedzivotaju_skaits_struktura!E50</f>
        <v>856</v>
      </c>
      <c r="G61" s="134">
        <f>Iedzivotaju_skaits_struktura!F50</f>
        <v>1565</v>
      </c>
      <c r="H61" s="134">
        <f>PFI!H63</f>
        <v>111.931</v>
      </c>
      <c r="I61" s="60">
        <f t="shared" si="13"/>
        <v>625.69106240008682</v>
      </c>
      <c r="J61" s="60">
        <f t="shared" si="14"/>
        <v>13751.09512</v>
      </c>
      <c r="K61" s="255">
        <f t="shared" si="15"/>
        <v>374.92972808239256</v>
      </c>
      <c r="L61" s="265">
        <f t="shared" si="42"/>
        <v>3093416.6125060287</v>
      </c>
      <c r="M61" s="207">
        <f t="shared" si="43"/>
        <v>-2.9644104836629595</v>
      </c>
      <c r="N61" s="207">
        <f t="shared" si="16"/>
        <v>1.7786462901977755</v>
      </c>
      <c r="O61" s="211">
        <f t="shared" si="44"/>
        <v>24458.334321344733</v>
      </c>
      <c r="P61" s="60">
        <f t="shared" si="17"/>
        <v>3117874.9468273735</v>
      </c>
      <c r="Q61" s="266">
        <f t="shared" si="45"/>
        <v>226.73648313963329</v>
      </c>
      <c r="R61" s="265">
        <f t="shared" si="46"/>
        <v>2062277.7416706861</v>
      </c>
      <c r="S61" s="274">
        <f t="shared" si="18"/>
        <v>149.97189123295701</v>
      </c>
      <c r="T61" s="250">
        <f t="shared" si="47"/>
        <v>5180152.6884980593</v>
      </c>
      <c r="U61" s="347">
        <f t="shared" si="40"/>
        <v>376.7083743725903</v>
      </c>
      <c r="V61" s="322">
        <f t="shared" si="48"/>
        <v>4677377.0047807777</v>
      </c>
      <c r="W61" s="394">
        <f t="shared" si="49"/>
        <v>134974.19007297914</v>
      </c>
      <c r="X61" s="395">
        <f t="shared" si="19"/>
        <v>9.8155229743606878</v>
      </c>
      <c r="Y61" s="294">
        <f t="shared" si="50"/>
        <v>159432.52439432387</v>
      </c>
      <c r="Z61" s="94">
        <f t="shared" si="51"/>
        <v>5315126.8785710381</v>
      </c>
      <c r="AA61" s="298"/>
      <c r="AB61" s="306">
        <v>4835183.9783524796</v>
      </c>
      <c r="AC61" s="207">
        <f t="shared" si="20"/>
        <v>479942.9002185585</v>
      </c>
      <c r="AD61" s="215">
        <f t="shared" si="21"/>
        <v>9.9260525011520384E-2</v>
      </c>
      <c r="AE61" s="207">
        <f t="shared" si="22"/>
        <v>0</v>
      </c>
      <c r="AF61" s="207">
        <f t="shared" si="23"/>
        <v>0</v>
      </c>
      <c r="AG61" s="322">
        <f t="shared" si="24"/>
        <v>0</v>
      </c>
      <c r="AH61" s="368">
        <f t="shared" si="41"/>
        <v>159432.52439432387</v>
      </c>
      <c r="AI61" s="326">
        <f t="shared" si="26"/>
        <v>5315126.8785710381</v>
      </c>
      <c r="AJ61" s="289">
        <f t="shared" si="27"/>
        <v>479942.9002185585</v>
      </c>
      <c r="AK61" s="334">
        <f>PFI!X63</f>
        <v>9.9260525011520384E-2</v>
      </c>
      <c r="AL61" s="204"/>
      <c r="AM61" s="204"/>
      <c r="AN61" s="204"/>
      <c r="AO61" s="204"/>
    </row>
    <row r="62" spans="1:41" ht="15">
      <c r="A62" s="43">
        <v>46</v>
      </c>
      <c r="B62" s="67" t="s">
        <v>48</v>
      </c>
      <c r="C62" s="60">
        <f>Vertetie_ienemumi!I51</f>
        <v>2913069.0548699545</v>
      </c>
      <c r="D62" s="134">
        <f>Iedzivotaju_skaits_struktura!C51</f>
        <v>8271</v>
      </c>
      <c r="E62" s="134">
        <f>Iedzivotaju_skaits_struktura!D51</f>
        <v>409</v>
      </c>
      <c r="F62" s="134">
        <f>Iedzivotaju_skaits_struktura!E51</f>
        <v>799</v>
      </c>
      <c r="G62" s="134">
        <f>Iedzivotaju_skaits_struktura!F51</f>
        <v>1932</v>
      </c>
      <c r="H62" s="134">
        <f>PFI!H64</f>
        <v>646.28</v>
      </c>
      <c r="I62" s="60">
        <f t="shared" si="13"/>
        <v>352.20276325353097</v>
      </c>
      <c r="J62" s="60">
        <f t="shared" si="14"/>
        <v>14244.8256</v>
      </c>
      <c r="K62" s="255">
        <f t="shared" si="15"/>
        <v>204.50015582289436</v>
      </c>
      <c r="L62" s="265">
        <f t="shared" si="42"/>
        <v>1747841.4329219726</v>
      </c>
      <c r="M62" s="207">
        <f t="shared" si="43"/>
        <v>-173.39398274316116</v>
      </c>
      <c r="N62" s="207">
        <f t="shared" si="16"/>
        <v>104.03638964589669</v>
      </c>
      <c r="O62" s="211">
        <f t="shared" si="44"/>
        <v>1481980.2265594441</v>
      </c>
      <c r="P62" s="60">
        <f t="shared" si="17"/>
        <v>3229821.6594814165</v>
      </c>
      <c r="Q62" s="266">
        <f t="shared" si="45"/>
        <v>226.73648313963326</v>
      </c>
      <c r="R62" s="265">
        <f t="shared" si="46"/>
        <v>1165227.6219479819</v>
      </c>
      <c r="S62" s="274">
        <f t="shared" si="18"/>
        <v>81.80006232915774</v>
      </c>
      <c r="T62" s="250">
        <f t="shared" si="47"/>
        <v>4395049.2814293988</v>
      </c>
      <c r="U62" s="347">
        <f t="shared" si="40"/>
        <v>308.53654546879108</v>
      </c>
      <c r="V62" s="322">
        <f t="shared" si="48"/>
        <v>7273056.8789825402</v>
      </c>
      <c r="W62" s="394">
        <f t="shared" si="49"/>
        <v>209877.23687699356</v>
      </c>
      <c r="X62" s="395">
        <f t="shared" si="19"/>
        <v>14.733577143759033</v>
      </c>
      <c r="Y62" s="294">
        <f t="shared" si="50"/>
        <v>1691857.4634364378</v>
      </c>
      <c r="Z62" s="94">
        <f t="shared" si="51"/>
        <v>4604926.5183063922</v>
      </c>
      <c r="AA62" s="298"/>
      <c r="AB62" s="306">
        <v>4576647.0989617519</v>
      </c>
      <c r="AC62" s="207">
        <f t="shared" si="20"/>
        <v>28279.419344640337</v>
      </c>
      <c r="AD62" s="215">
        <f t="shared" si="21"/>
        <v>6.1790692472347697E-3</v>
      </c>
      <c r="AE62" s="207">
        <f t="shared" si="22"/>
        <v>0</v>
      </c>
      <c r="AF62" s="207">
        <f t="shared" si="23"/>
        <v>0</v>
      </c>
      <c r="AG62" s="322">
        <f t="shared" si="24"/>
        <v>0</v>
      </c>
      <c r="AH62" s="368">
        <f t="shared" si="41"/>
        <v>1691857.4634364378</v>
      </c>
      <c r="AI62" s="326">
        <f t="shared" si="26"/>
        <v>4604926.5183063922</v>
      </c>
      <c r="AJ62" s="289">
        <f t="shared" si="27"/>
        <v>28279.419344640337</v>
      </c>
      <c r="AK62" s="334">
        <f>PFI!X64</f>
        <v>6.1790692472347697E-3</v>
      </c>
      <c r="AL62" s="204"/>
      <c r="AM62" s="204"/>
      <c r="AN62" s="204"/>
      <c r="AO62" s="204"/>
    </row>
    <row r="63" spans="1:41" ht="15">
      <c r="A63" s="43">
        <v>47</v>
      </c>
      <c r="B63" s="67" t="s">
        <v>49</v>
      </c>
      <c r="C63" s="60">
        <f>Vertetie_ienemumi!I52</f>
        <v>2693630.0390076893</v>
      </c>
      <c r="D63" s="134">
        <f>Iedzivotaju_skaits_struktura!C52</f>
        <v>6130</v>
      </c>
      <c r="E63" s="134">
        <f>Iedzivotaju_skaits_struktura!D52</f>
        <v>348</v>
      </c>
      <c r="F63" s="134">
        <f>Iedzivotaju_skaits_struktura!E52</f>
        <v>626</v>
      </c>
      <c r="G63" s="134">
        <f>Iedzivotaju_skaits_struktura!F52</f>
        <v>1282</v>
      </c>
      <c r="H63" s="134">
        <f>PFI!H65</f>
        <v>683.69299999999998</v>
      </c>
      <c r="I63" s="60">
        <f t="shared" si="13"/>
        <v>439.41762463420707</v>
      </c>
      <c r="J63" s="60">
        <f t="shared" si="14"/>
        <v>10972.97336</v>
      </c>
      <c r="K63" s="255">
        <f t="shared" si="15"/>
        <v>245.47859095574159</v>
      </c>
      <c r="L63" s="265">
        <f t="shared" si="42"/>
        <v>1616178.0234046136</v>
      </c>
      <c r="M63" s="207">
        <f t="shared" si="43"/>
        <v>-132.41554761031392</v>
      </c>
      <c r="N63" s="207">
        <f t="shared" si="16"/>
        <v>79.449328566188356</v>
      </c>
      <c r="O63" s="211">
        <f t="shared" si="44"/>
        <v>871795.36582667183</v>
      </c>
      <c r="P63" s="60">
        <f t="shared" si="17"/>
        <v>2487973.3892312855</v>
      </c>
      <c r="Q63" s="266">
        <f t="shared" si="45"/>
        <v>226.73648313963332</v>
      </c>
      <c r="R63" s="265">
        <f t="shared" si="46"/>
        <v>1077452.0156030757</v>
      </c>
      <c r="S63" s="274">
        <f t="shared" si="18"/>
        <v>98.191436382296629</v>
      </c>
      <c r="T63" s="250">
        <f t="shared" si="47"/>
        <v>3565425.4048343613</v>
      </c>
      <c r="U63" s="347">
        <f t="shared" si="40"/>
        <v>324.92791952192994</v>
      </c>
      <c r="V63" s="322">
        <f t="shared" si="48"/>
        <v>5152874.484976694</v>
      </c>
      <c r="W63" s="394">
        <f t="shared" si="49"/>
        <v>148695.53158673516</v>
      </c>
      <c r="X63" s="395">
        <f t="shared" si="19"/>
        <v>13.551070134625311</v>
      </c>
      <c r="Y63" s="294">
        <f t="shared" si="50"/>
        <v>1020490.897413407</v>
      </c>
      <c r="Z63" s="94">
        <f t="shared" si="51"/>
        <v>3714120.9364210963</v>
      </c>
      <c r="AA63" s="298"/>
      <c r="AB63" s="306">
        <v>3442076.4304642738</v>
      </c>
      <c r="AC63" s="207">
        <f t="shared" si="20"/>
        <v>272044.50595682254</v>
      </c>
      <c r="AD63" s="215">
        <f t="shared" si="21"/>
        <v>7.9034998627304898E-2</v>
      </c>
      <c r="AE63" s="207">
        <f t="shared" si="22"/>
        <v>0</v>
      </c>
      <c r="AF63" s="207">
        <f t="shared" si="23"/>
        <v>0</v>
      </c>
      <c r="AG63" s="322">
        <f t="shared" si="24"/>
        <v>0</v>
      </c>
      <c r="AH63" s="368">
        <f t="shared" si="41"/>
        <v>1020490.897413407</v>
      </c>
      <c r="AI63" s="326">
        <f t="shared" si="26"/>
        <v>3714120.9364210963</v>
      </c>
      <c r="AJ63" s="289">
        <f t="shared" si="27"/>
        <v>272044.50595682254</v>
      </c>
      <c r="AK63" s="334">
        <f>PFI!X65</f>
        <v>7.9034998627304898E-2</v>
      </c>
      <c r="AL63" s="204"/>
      <c r="AM63" s="204"/>
      <c r="AN63" s="204"/>
      <c r="AO63" s="204"/>
    </row>
    <row r="64" spans="1:41" ht="15">
      <c r="A64" s="43">
        <v>48</v>
      </c>
      <c r="B64" s="67" t="s">
        <v>50</v>
      </c>
      <c r="C64" s="60">
        <f>Vertetie_ienemumi!I53</f>
        <v>1009485.2197009384</v>
      </c>
      <c r="D64" s="134">
        <f>Iedzivotaju_skaits_struktura!C53</f>
        <v>2505</v>
      </c>
      <c r="E64" s="134">
        <f>Iedzivotaju_skaits_struktura!D53</f>
        <v>142</v>
      </c>
      <c r="F64" s="134">
        <f>Iedzivotaju_skaits_struktura!E53</f>
        <v>266</v>
      </c>
      <c r="G64" s="134">
        <f>Iedzivotaju_skaits_struktura!F53</f>
        <v>560</v>
      </c>
      <c r="H64" s="134">
        <f>PFI!H66</f>
        <v>249.79499999999999</v>
      </c>
      <c r="I64" s="60">
        <f t="shared" si="13"/>
        <v>402.98811165706127</v>
      </c>
      <c r="J64" s="60">
        <f t="shared" si="14"/>
        <v>4498.5283999999992</v>
      </c>
      <c r="K64" s="255">
        <f t="shared" si="15"/>
        <v>224.40343373200415</v>
      </c>
      <c r="L64" s="265">
        <f t="shared" si="42"/>
        <v>605691.13182056299</v>
      </c>
      <c r="M64" s="207">
        <f t="shared" si="43"/>
        <v>-153.49070483405137</v>
      </c>
      <c r="N64" s="207">
        <f t="shared" si="16"/>
        <v>92.094422900430814</v>
      </c>
      <c r="O64" s="211">
        <f t="shared" si="44"/>
        <v>414289.37689919834</v>
      </c>
      <c r="P64" s="60">
        <f t="shared" si="17"/>
        <v>1019980.5087197614</v>
      </c>
      <c r="Q64" s="266">
        <f t="shared" si="45"/>
        <v>226.73648313963329</v>
      </c>
      <c r="R64" s="265">
        <f t="shared" si="46"/>
        <v>403794.08788037539</v>
      </c>
      <c r="S64" s="274">
        <f t="shared" si="18"/>
        <v>89.761373492801653</v>
      </c>
      <c r="T64" s="250">
        <f t="shared" si="47"/>
        <v>1423774.5966001367</v>
      </c>
      <c r="U64" s="347">
        <f t="shared" si="40"/>
        <v>316.49785663243495</v>
      </c>
      <c r="V64" s="322">
        <f t="shared" si="48"/>
        <v>2207302.2711485084</v>
      </c>
      <c r="W64" s="394">
        <f t="shared" si="49"/>
        <v>63695.707228645952</v>
      </c>
      <c r="X64" s="395">
        <f t="shared" si="19"/>
        <v>14.159231989876059</v>
      </c>
      <c r="Y64" s="294">
        <f t="shared" si="50"/>
        <v>477985.08412784431</v>
      </c>
      <c r="Z64" s="94">
        <f t="shared" si="51"/>
        <v>1487470.3038287826</v>
      </c>
      <c r="AA64" s="298"/>
      <c r="AB64" s="306">
        <v>1443291.1069367973</v>
      </c>
      <c r="AC64" s="207">
        <f t="shared" si="20"/>
        <v>44179.196891985368</v>
      </c>
      <c r="AD64" s="215">
        <f t="shared" si="21"/>
        <v>3.0610038875490631E-2</v>
      </c>
      <c r="AE64" s="207">
        <f t="shared" si="22"/>
        <v>0</v>
      </c>
      <c r="AF64" s="207">
        <f t="shared" si="23"/>
        <v>0</v>
      </c>
      <c r="AG64" s="322">
        <f t="shared" si="24"/>
        <v>0</v>
      </c>
      <c r="AH64" s="368">
        <f t="shared" si="41"/>
        <v>477985.08412784431</v>
      </c>
      <c r="AI64" s="326">
        <f t="shared" si="26"/>
        <v>1487470.3038287826</v>
      </c>
      <c r="AJ64" s="289">
        <f t="shared" si="27"/>
        <v>44179.196891985368</v>
      </c>
      <c r="AK64" s="334">
        <f>PFI!X66</f>
        <v>3.0610038875490853E-2</v>
      </c>
      <c r="AL64" s="204"/>
      <c r="AM64" s="204"/>
      <c r="AN64" s="204"/>
      <c r="AO64" s="204"/>
    </row>
    <row r="65" spans="1:41" ht="15">
      <c r="A65" s="43">
        <v>49</v>
      </c>
      <c r="B65" s="67" t="s">
        <v>51</v>
      </c>
      <c r="C65" s="60">
        <f>Vertetie_ienemumi!I54</f>
        <v>1303282.6027904581</v>
      </c>
      <c r="D65" s="134">
        <f>Iedzivotaju_skaits_struktura!C54</f>
        <v>2615</v>
      </c>
      <c r="E65" s="134">
        <f>Iedzivotaju_skaits_struktura!D54</f>
        <v>175</v>
      </c>
      <c r="F65" s="134">
        <f>Iedzivotaju_skaits_struktura!E54</f>
        <v>276</v>
      </c>
      <c r="G65" s="134">
        <f>Iedzivotaju_skaits_struktura!F54</f>
        <v>527</v>
      </c>
      <c r="H65" s="134">
        <f>PFI!H67</f>
        <v>209.19499999999999</v>
      </c>
      <c r="I65" s="60">
        <f t="shared" si="13"/>
        <v>498.38722860055759</v>
      </c>
      <c r="J65" s="60">
        <f t="shared" si="14"/>
        <v>4632.2163999999993</v>
      </c>
      <c r="K65" s="255">
        <f t="shared" si="15"/>
        <v>281.35183900097115</v>
      </c>
      <c r="L65" s="265">
        <f t="shared" si="42"/>
        <v>781969.56167427485</v>
      </c>
      <c r="M65" s="207">
        <f t="shared" si="43"/>
        <v>-96.542299565084363</v>
      </c>
      <c r="N65" s="207">
        <f t="shared" si="16"/>
        <v>57.925379739050612</v>
      </c>
      <c r="O65" s="211">
        <f t="shared" si="44"/>
        <v>268322.89400345791</v>
      </c>
      <c r="P65" s="60">
        <f t="shared" si="17"/>
        <v>1050292.4556777328</v>
      </c>
      <c r="Q65" s="266">
        <f t="shared" si="45"/>
        <v>226.73648313963332</v>
      </c>
      <c r="R65" s="265">
        <f t="shared" si="46"/>
        <v>521313.04111618327</v>
      </c>
      <c r="S65" s="274">
        <f t="shared" si="18"/>
        <v>112.54073560038847</v>
      </c>
      <c r="T65" s="250">
        <f t="shared" si="47"/>
        <v>1571605.496793916</v>
      </c>
      <c r="U65" s="347">
        <f t="shared" si="40"/>
        <v>339.27721874002179</v>
      </c>
      <c r="V65" s="322">
        <f t="shared" si="48"/>
        <v>2009101.9028686942</v>
      </c>
      <c r="W65" s="394">
        <f t="shared" si="49"/>
        <v>57976.27641231646</v>
      </c>
      <c r="X65" s="395">
        <f t="shared" si="19"/>
        <v>12.515882550805802</v>
      </c>
      <c r="Y65" s="294">
        <f t="shared" si="50"/>
        <v>326299.1704157744</v>
      </c>
      <c r="Z65" s="94">
        <f t="shared" si="51"/>
        <v>1629581.7732062323</v>
      </c>
      <c r="AA65" s="298"/>
      <c r="AB65" s="306">
        <v>1511232.9641242272</v>
      </c>
      <c r="AC65" s="207">
        <f t="shared" si="20"/>
        <v>118348.80908200517</v>
      </c>
      <c r="AD65" s="215">
        <f t="shared" si="21"/>
        <v>7.8312749848326257E-2</v>
      </c>
      <c r="AE65" s="207">
        <f t="shared" si="22"/>
        <v>0</v>
      </c>
      <c r="AF65" s="207">
        <f t="shared" si="23"/>
        <v>0</v>
      </c>
      <c r="AG65" s="322">
        <f t="shared" si="24"/>
        <v>0</v>
      </c>
      <c r="AH65" s="368">
        <f t="shared" si="41"/>
        <v>326299.1704157744</v>
      </c>
      <c r="AI65" s="326">
        <f t="shared" si="26"/>
        <v>1629581.7732062323</v>
      </c>
      <c r="AJ65" s="289">
        <f t="shared" si="27"/>
        <v>118348.80908200517</v>
      </c>
      <c r="AK65" s="334">
        <f>PFI!X67</f>
        <v>7.8312749848326479E-2</v>
      </c>
      <c r="AL65" s="204"/>
      <c r="AM65" s="204"/>
      <c r="AN65" s="204"/>
      <c r="AO65" s="204"/>
    </row>
    <row r="66" spans="1:41" ht="15">
      <c r="A66" s="43">
        <v>50</v>
      </c>
      <c r="B66" s="67" t="s">
        <v>52</v>
      </c>
      <c r="C66" s="60">
        <f>Vertetie_ienemumi!I55</f>
        <v>1932337.2594080248</v>
      </c>
      <c r="D66" s="134">
        <f>Iedzivotaju_skaits_struktura!C55</f>
        <v>5182</v>
      </c>
      <c r="E66" s="134">
        <f>Iedzivotaju_skaits_struktura!D55</f>
        <v>267</v>
      </c>
      <c r="F66" s="134">
        <f>Iedzivotaju_skaits_struktura!E55</f>
        <v>477</v>
      </c>
      <c r="G66" s="134">
        <f>Iedzivotaju_skaits_struktura!F55</f>
        <v>1157</v>
      </c>
      <c r="H66" s="134">
        <f>PFI!H68</f>
        <v>904.17</v>
      </c>
      <c r="I66" s="60">
        <f t="shared" si="13"/>
        <v>372.89410640834132</v>
      </c>
      <c r="J66" s="60">
        <f t="shared" si="14"/>
        <v>9592.3184000000001</v>
      </c>
      <c r="K66" s="255">
        <f t="shared" si="15"/>
        <v>201.44632182017904</v>
      </c>
      <c r="L66" s="265">
        <f t="shared" si="42"/>
        <v>1159402.3556448149</v>
      </c>
      <c r="M66" s="207">
        <f t="shared" si="43"/>
        <v>-176.44781674587648</v>
      </c>
      <c r="N66" s="207">
        <f t="shared" si="16"/>
        <v>105.86869004752589</v>
      </c>
      <c r="O66" s="211">
        <f t="shared" si="44"/>
        <v>1015526.1835267794</v>
      </c>
      <c r="P66" s="60">
        <f t="shared" si="17"/>
        <v>2174928.5391715942</v>
      </c>
      <c r="Q66" s="266">
        <f t="shared" si="45"/>
        <v>226.73648313963329</v>
      </c>
      <c r="R66" s="265">
        <f t="shared" si="46"/>
        <v>772934.90376320994</v>
      </c>
      <c r="S66" s="274">
        <f t="shared" si="18"/>
        <v>80.578528728071618</v>
      </c>
      <c r="T66" s="250">
        <f t="shared" si="47"/>
        <v>2947863.4429348041</v>
      </c>
      <c r="U66" s="347">
        <f t="shared" si="40"/>
        <v>307.31501186770492</v>
      </c>
      <c r="V66" s="322">
        <f t="shared" si="48"/>
        <v>4926894.7146226345</v>
      </c>
      <c r="W66" s="394">
        <f t="shared" si="49"/>
        <v>142174.47578019204</v>
      </c>
      <c r="X66" s="395">
        <f t="shared" si="19"/>
        <v>14.821701058233433</v>
      </c>
      <c r="Y66" s="294">
        <f t="shared" si="50"/>
        <v>1157700.6593069714</v>
      </c>
      <c r="Z66" s="94">
        <f t="shared" si="51"/>
        <v>3090037.918714996</v>
      </c>
      <c r="AA66" s="298"/>
      <c r="AB66" s="306">
        <v>2847594.8447572524</v>
      </c>
      <c r="AC66" s="207">
        <f t="shared" si="20"/>
        <v>242443.07395774359</v>
      </c>
      <c r="AD66" s="215">
        <f t="shared" si="21"/>
        <v>8.5139595755382436E-2</v>
      </c>
      <c r="AE66" s="207">
        <f t="shared" si="22"/>
        <v>0</v>
      </c>
      <c r="AF66" s="207">
        <f t="shared" si="23"/>
        <v>0</v>
      </c>
      <c r="AG66" s="322">
        <f t="shared" si="24"/>
        <v>0</v>
      </c>
      <c r="AH66" s="368">
        <f t="shared" si="41"/>
        <v>1157700.6593069714</v>
      </c>
      <c r="AI66" s="326">
        <f t="shared" si="26"/>
        <v>3090037.918714996</v>
      </c>
      <c r="AJ66" s="289">
        <f t="shared" si="27"/>
        <v>242443.07395774359</v>
      </c>
      <c r="AK66" s="334">
        <f>PFI!X68</f>
        <v>8.5139595755382658E-2</v>
      </c>
      <c r="AL66" s="204"/>
      <c r="AM66" s="204"/>
      <c r="AN66" s="204"/>
      <c r="AO66" s="204"/>
    </row>
    <row r="67" spans="1:41" ht="15">
      <c r="A67" s="43">
        <v>51</v>
      </c>
      <c r="B67" s="67" t="s">
        <v>53</v>
      </c>
      <c r="C67" s="60">
        <f>Vertetie_ienemumi!I56</f>
        <v>12864680.778615877</v>
      </c>
      <c r="D67" s="134">
        <f>Iedzivotaju_skaits_struktura!C56</f>
        <v>25213</v>
      </c>
      <c r="E67" s="134">
        <f>Iedzivotaju_skaits_struktura!D56</f>
        <v>1454</v>
      </c>
      <c r="F67" s="134">
        <f>Iedzivotaju_skaits_struktura!E56</f>
        <v>2627</v>
      </c>
      <c r="G67" s="134">
        <f>Iedzivotaju_skaits_struktura!F56</f>
        <v>4980</v>
      </c>
      <c r="H67" s="134">
        <f>PFI!H69</f>
        <v>1314.402</v>
      </c>
      <c r="I67" s="60">
        <f t="shared" si="13"/>
        <v>510.23998645999592</v>
      </c>
      <c r="J67" s="60">
        <f t="shared" si="14"/>
        <v>42862.471039999997</v>
      </c>
      <c r="K67" s="255">
        <f t="shared" si="15"/>
        <v>300.13857032671626</v>
      </c>
      <c r="L67" s="265">
        <f t="shared" si="42"/>
        <v>7718808.467169526</v>
      </c>
      <c r="M67" s="207">
        <f t="shared" si="43"/>
        <v>-77.755568239339254</v>
      </c>
      <c r="N67" s="207">
        <f t="shared" si="16"/>
        <v>46.653340943603553</v>
      </c>
      <c r="O67" s="211">
        <f t="shared" si="44"/>
        <v>1999677.4751144534</v>
      </c>
      <c r="P67" s="60">
        <f t="shared" si="17"/>
        <v>9718485.9422839787</v>
      </c>
      <c r="Q67" s="266">
        <f t="shared" si="45"/>
        <v>226.73648313963326</v>
      </c>
      <c r="R67" s="265">
        <f t="shared" si="46"/>
        <v>5145872.311446351</v>
      </c>
      <c r="S67" s="274">
        <f t="shared" si="18"/>
        <v>120.05542813068649</v>
      </c>
      <c r="T67" s="250">
        <f t="shared" si="47"/>
        <v>14864358.253730331</v>
      </c>
      <c r="U67" s="347">
        <f t="shared" si="40"/>
        <v>346.79191127031982</v>
      </c>
      <c r="V67" s="322">
        <f t="shared" si="48"/>
        <v>17785222.569414265</v>
      </c>
      <c r="W67" s="394">
        <f t="shared" si="49"/>
        <v>513224.8285996074</v>
      </c>
      <c r="X67" s="395">
        <f t="shared" si="19"/>
        <v>11.973757372052981</v>
      </c>
      <c r="Y67" s="294">
        <f t="shared" si="50"/>
        <v>2512902.3037140607</v>
      </c>
      <c r="Z67" s="94">
        <f t="shared" si="51"/>
        <v>15377583.082329938</v>
      </c>
      <c r="AA67" s="298"/>
      <c r="AB67" s="306">
        <v>14253128.952140678</v>
      </c>
      <c r="AC67" s="207">
        <f t="shared" si="20"/>
        <v>1124454.1301892605</v>
      </c>
      <c r="AD67" s="215">
        <f t="shared" si="21"/>
        <v>7.8891739067608713E-2</v>
      </c>
      <c r="AE67" s="207">
        <f t="shared" si="22"/>
        <v>0</v>
      </c>
      <c r="AF67" s="207">
        <f t="shared" si="23"/>
        <v>0</v>
      </c>
      <c r="AG67" s="322">
        <f t="shared" si="24"/>
        <v>0</v>
      </c>
      <c r="AH67" s="368">
        <f t="shared" si="41"/>
        <v>2512902.3037140607</v>
      </c>
      <c r="AI67" s="326">
        <f t="shared" si="26"/>
        <v>15377583.082329938</v>
      </c>
      <c r="AJ67" s="289">
        <f t="shared" si="27"/>
        <v>1124454.1301892605</v>
      </c>
      <c r="AK67" s="334">
        <f>PFI!X69</f>
        <v>7.8891739067608713E-2</v>
      </c>
      <c r="AL67" s="204"/>
      <c r="AM67" s="204"/>
      <c r="AN67" s="204"/>
      <c r="AO67" s="204"/>
    </row>
    <row r="68" spans="1:41" ht="15">
      <c r="A68" s="43">
        <v>52</v>
      </c>
      <c r="B68" s="67" t="s">
        <v>54</v>
      </c>
      <c r="C68" s="60">
        <f>Vertetie_ienemumi!I57</f>
        <v>3813634.7249387847</v>
      </c>
      <c r="D68" s="134">
        <f>Iedzivotaju_skaits_struktura!C57</f>
        <v>9219</v>
      </c>
      <c r="E68" s="134">
        <f>Iedzivotaju_skaits_struktura!D57</f>
        <v>561</v>
      </c>
      <c r="F68" s="134">
        <f>Iedzivotaju_skaits_struktura!E57</f>
        <v>1102</v>
      </c>
      <c r="G68" s="134">
        <f>Iedzivotaju_skaits_struktura!F57</f>
        <v>1848</v>
      </c>
      <c r="H68" s="134">
        <f>PFI!H70</f>
        <v>647.55899999999997</v>
      </c>
      <c r="I68" s="60">
        <f t="shared" si="13"/>
        <v>413.67119263898303</v>
      </c>
      <c r="J68" s="60">
        <f t="shared" si="14"/>
        <v>16476.069680000001</v>
      </c>
      <c r="K68" s="255">
        <f t="shared" si="15"/>
        <v>231.46507625954544</v>
      </c>
      <c r="L68" s="265">
        <f t="shared" si="42"/>
        <v>2288180.8349632709</v>
      </c>
      <c r="M68" s="207">
        <f t="shared" si="43"/>
        <v>-146.42906230651008</v>
      </c>
      <c r="N68" s="207">
        <f t="shared" si="16"/>
        <v>87.857437383906046</v>
      </c>
      <c r="O68" s="211">
        <f t="shared" si="44"/>
        <v>1447545.2602434729</v>
      </c>
      <c r="P68" s="60">
        <f t="shared" si="17"/>
        <v>3735726.095206744</v>
      </c>
      <c r="Q68" s="266">
        <f t="shared" si="45"/>
        <v>226.73648313963332</v>
      </c>
      <c r="R68" s="265">
        <f t="shared" si="46"/>
        <v>1525453.889975514</v>
      </c>
      <c r="S68" s="274">
        <f t="shared" si="18"/>
        <v>92.586030503818193</v>
      </c>
      <c r="T68" s="250">
        <f t="shared" si="47"/>
        <v>5261179.9851822583</v>
      </c>
      <c r="U68" s="347">
        <f t="shared" si="40"/>
        <v>319.32251364345154</v>
      </c>
      <c r="V68" s="322">
        <f t="shared" si="48"/>
        <v>7967999.2078352887</v>
      </c>
      <c r="W68" s="394">
        <f t="shared" si="49"/>
        <v>229931.05718877446</v>
      </c>
      <c r="X68" s="395">
        <f t="shared" si="19"/>
        <v>13.955455497246625</v>
      </c>
      <c r="Y68" s="294">
        <f t="shared" si="50"/>
        <v>1677476.3174322473</v>
      </c>
      <c r="Z68" s="94">
        <f t="shared" si="51"/>
        <v>5491111.0423710328</v>
      </c>
      <c r="AA68" s="298"/>
      <c r="AB68" s="306">
        <v>5501003.6675476199</v>
      </c>
      <c r="AC68" s="207">
        <f t="shared" si="20"/>
        <v>-9892.6251765871421</v>
      </c>
      <c r="AD68" s="215">
        <f t="shared" si="21"/>
        <v>-1.798330954576044E-3</v>
      </c>
      <c r="AE68" s="207">
        <f t="shared" si="22"/>
        <v>0</v>
      </c>
      <c r="AF68" s="207">
        <f t="shared" si="23"/>
        <v>9892.6251765871421</v>
      </c>
      <c r="AG68" s="322">
        <f t="shared" si="24"/>
        <v>9930.4705533727174</v>
      </c>
      <c r="AH68" s="368">
        <f t="shared" si="41"/>
        <v>1687406.7879856201</v>
      </c>
      <c r="AI68" s="326">
        <f t="shared" si="26"/>
        <v>5501041.5129244057</v>
      </c>
      <c r="AJ68" s="289">
        <f t="shared" si="27"/>
        <v>37.845376785844564</v>
      </c>
      <c r="AK68" s="334">
        <f>PFI!X70</f>
        <v>6.8797221512983953E-6</v>
      </c>
      <c r="AL68" s="204"/>
      <c r="AM68" s="204"/>
      <c r="AN68" s="204"/>
      <c r="AO68" s="204"/>
    </row>
    <row r="69" spans="1:41" ht="15">
      <c r="A69" s="43">
        <v>53</v>
      </c>
      <c r="B69" s="67" t="s">
        <v>55</v>
      </c>
      <c r="C69" s="60">
        <f>Vertetie_ienemumi!I58</f>
        <v>1981350.6648547901</v>
      </c>
      <c r="D69" s="134">
        <f>Iedzivotaju_skaits_struktura!C58</f>
        <v>6333</v>
      </c>
      <c r="E69" s="134">
        <f>Iedzivotaju_skaits_struktura!D58</f>
        <v>321</v>
      </c>
      <c r="F69" s="134">
        <f>Iedzivotaju_skaits_struktura!E58</f>
        <v>638</v>
      </c>
      <c r="G69" s="134">
        <f>Iedzivotaju_skaits_struktura!F58</f>
        <v>1463</v>
      </c>
      <c r="H69" s="134">
        <f>PFI!H71</f>
        <v>626.74900000000002</v>
      </c>
      <c r="I69" s="60">
        <f t="shared" si="13"/>
        <v>312.8613082038197</v>
      </c>
      <c r="J69" s="60">
        <f t="shared" si="14"/>
        <v>11199.298479999999</v>
      </c>
      <c r="K69" s="255">
        <f t="shared" si="15"/>
        <v>176.91739070917146</v>
      </c>
      <c r="L69" s="265">
        <f t="shared" si="42"/>
        <v>1188810.3989128741</v>
      </c>
      <c r="M69" s="207">
        <f t="shared" si="43"/>
        <v>-200.97674785688406</v>
      </c>
      <c r="N69" s="207">
        <f t="shared" si="16"/>
        <v>120.58604871413043</v>
      </c>
      <c r="O69" s="211">
        <f t="shared" si="44"/>
        <v>1350479.1520733668</v>
      </c>
      <c r="P69" s="60">
        <f t="shared" si="17"/>
        <v>2539289.5509862406</v>
      </c>
      <c r="Q69" s="266">
        <f t="shared" si="45"/>
        <v>226.73648313963329</v>
      </c>
      <c r="R69" s="265">
        <f t="shared" si="46"/>
        <v>792540.26594191603</v>
      </c>
      <c r="S69" s="274">
        <f t="shared" si="18"/>
        <v>70.766956283668591</v>
      </c>
      <c r="T69" s="250">
        <f t="shared" si="47"/>
        <v>3331829.8169281567</v>
      </c>
      <c r="U69" s="347">
        <f t="shared" si="40"/>
        <v>297.50343942330187</v>
      </c>
      <c r="V69" s="322">
        <f t="shared" si="48"/>
        <v>6026993.4097882034</v>
      </c>
      <c r="W69" s="394">
        <f t="shared" si="49"/>
        <v>173919.81728859438</v>
      </c>
      <c r="X69" s="395">
        <f t="shared" si="19"/>
        <v>15.529527818120478</v>
      </c>
      <c r="Y69" s="294">
        <f t="shared" si="50"/>
        <v>1524398.9693619611</v>
      </c>
      <c r="Z69" s="94">
        <f t="shared" si="51"/>
        <v>3505749.634216751</v>
      </c>
      <c r="AA69" s="298"/>
      <c r="AB69" s="306">
        <v>3545287.1535857618</v>
      </c>
      <c r="AC69" s="301">
        <f t="shared" si="20"/>
        <v>-39537.519369010814</v>
      </c>
      <c r="AD69" s="215">
        <f t="shared" si="21"/>
        <v>-1.1152134553902626E-2</v>
      </c>
      <c r="AE69" s="207">
        <f t="shared" si="22"/>
        <v>0</v>
      </c>
      <c r="AF69" s="207">
        <f t="shared" si="23"/>
        <v>39537.519369010814</v>
      </c>
      <c r="AG69" s="322">
        <f t="shared" si="24"/>
        <v>39688.774702249197</v>
      </c>
      <c r="AH69" s="368">
        <f t="shared" si="41"/>
        <v>1564087.7440642102</v>
      </c>
      <c r="AI69" s="326">
        <f t="shared" si="26"/>
        <v>3545438.4089190001</v>
      </c>
      <c r="AJ69" s="289">
        <f t="shared" si="27"/>
        <v>151.25533323828131</v>
      </c>
      <c r="AK69" s="334">
        <f>PFI!X71</f>
        <v>4.2663774945550514E-5</v>
      </c>
      <c r="AL69" s="204"/>
      <c r="AM69" s="204"/>
      <c r="AN69" s="204"/>
      <c r="AO69" s="204"/>
    </row>
    <row r="70" spans="1:41" ht="15">
      <c r="A70" s="43">
        <v>54</v>
      </c>
      <c r="B70" s="67" t="s">
        <v>56</v>
      </c>
      <c r="C70" s="60">
        <f>Vertetie_ienemumi!I59</f>
        <v>3201438.3521731063</v>
      </c>
      <c r="D70" s="134">
        <f>Iedzivotaju_skaits_struktura!C59</f>
        <v>6647</v>
      </c>
      <c r="E70" s="134">
        <f>Iedzivotaju_skaits_struktura!D59</f>
        <v>425</v>
      </c>
      <c r="F70" s="134">
        <f>Iedzivotaju_skaits_struktura!E59</f>
        <v>688</v>
      </c>
      <c r="G70" s="134">
        <f>Iedzivotaju_skaits_struktura!F59</f>
        <v>1327</v>
      </c>
      <c r="H70" s="134">
        <f>PFI!H72</f>
        <v>497.00599999999997</v>
      </c>
      <c r="I70" s="60">
        <f t="shared" si="13"/>
        <v>481.63658073914644</v>
      </c>
      <c r="J70" s="60">
        <f t="shared" si="14"/>
        <v>11621.809119999998</v>
      </c>
      <c r="K70" s="255">
        <f t="shared" si="15"/>
        <v>275.46815810833994</v>
      </c>
      <c r="L70" s="265">
        <f t="shared" si="42"/>
        <v>1920863.0113038637</v>
      </c>
      <c r="M70" s="207">
        <f t="shared" si="43"/>
        <v>-102.42598045771558</v>
      </c>
      <c r="N70" s="207">
        <f t="shared" si="16"/>
        <v>61.455588274629349</v>
      </c>
      <c r="O70" s="211">
        <f t="shared" si="44"/>
        <v>714225.11628505227</v>
      </c>
      <c r="P70" s="60">
        <f t="shared" si="17"/>
        <v>2635088.1275889161</v>
      </c>
      <c r="Q70" s="266">
        <f t="shared" si="45"/>
        <v>226.73648313963329</v>
      </c>
      <c r="R70" s="265">
        <f t="shared" si="46"/>
        <v>1280575.3408692426</v>
      </c>
      <c r="S70" s="274">
        <f t="shared" si="18"/>
        <v>110.18726324333598</v>
      </c>
      <c r="T70" s="250">
        <f t="shared" si="47"/>
        <v>3915663.4684581589</v>
      </c>
      <c r="U70" s="347">
        <f t="shared" si="40"/>
        <v>336.92374638296928</v>
      </c>
      <c r="V70" s="322">
        <f t="shared" si="48"/>
        <v>5109032.733939413</v>
      </c>
      <c r="W70" s="394">
        <f t="shared" si="49"/>
        <v>147430.39840812032</v>
      </c>
      <c r="X70" s="395">
        <f t="shared" si="19"/>
        <v>12.685666825693</v>
      </c>
      <c r="Y70" s="294">
        <f t="shared" si="50"/>
        <v>861655.51469317265</v>
      </c>
      <c r="Z70" s="94">
        <f t="shared" si="51"/>
        <v>4063093.8668662794</v>
      </c>
      <c r="AA70" s="298"/>
      <c r="AB70" s="306">
        <v>3775726.4812931903</v>
      </c>
      <c r="AC70" s="207">
        <f t="shared" si="20"/>
        <v>287367.38557308912</v>
      </c>
      <c r="AD70" s="215">
        <f t="shared" si="21"/>
        <v>7.6109163891200371E-2</v>
      </c>
      <c r="AE70" s="207">
        <f t="shared" si="22"/>
        <v>0</v>
      </c>
      <c r="AF70" s="207">
        <f t="shared" si="23"/>
        <v>0</v>
      </c>
      <c r="AG70" s="322">
        <f t="shared" si="24"/>
        <v>0</v>
      </c>
      <c r="AH70" s="368">
        <f t="shared" si="41"/>
        <v>861655.51469317265</v>
      </c>
      <c r="AI70" s="326">
        <f t="shared" si="26"/>
        <v>4063093.8668662794</v>
      </c>
      <c r="AJ70" s="289">
        <f t="shared" si="27"/>
        <v>287367.38557308912</v>
      </c>
      <c r="AK70" s="334">
        <f>PFI!X72</f>
        <v>7.6109163891200371E-2</v>
      </c>
      <c r="AL70" s="204"/>
      <c r="AM70" s="204"/>
      <c r="AN70" s="204"/>
      <c r="AO70" s="204"/>
    </row>
    <row r="71" spans="1:41" ht="15">
      <c r="A71" s="43">
        <v>55</v>
      </c>
      <c r="B71" s="67" t="s">
        <v>57</v>
      </c>
      <c r="C71" s="60">
        <f>Vertetie_ienemumi!I60</f>
        <v>2827297.50901761</v>
      </c>
      <c r="D71" s="134">
        <f>Iedzivotaju_skaits_struktura!C60</f>
        <v>5753</v>
      </c>
      <c r="E71" s="134">
        <f>Iedzivotaju_skaits_struktura!D60</f>
        <v>352</v>
      </c>
      <c r="F71" s="134">
        <f>Iedzivotaju_skaits_struktura!E60</f>
        <v>658</v>
      </c>
      <c r="G71" s="134">
        <f>Iedzivotaju_skaits_struktura!F60</f>
        <v>1129</v>
      </c>
      <c r="H71" s="134">
        <f>PFI!H73</f>
        <v>360.33600000000001</v>
      </c>
      <c r="I71" s="60">
        <f t="shared" si="13"/>
        <v>491.44750721668868</v>
      </c>
      <c r="J71" s="60">
        <f t="shared" si="14"/>
        <v>10104.93072</v>
      </c>
      <c r="K71" s="255">
        <f t="shared" si="15"/>
        <v>279.79385384817459</v>
      </c>
      <c r="L71" s="265">
        <f t="shared" si="42"/>
        <v>1696378.505410566</v>
      </c>
      <c r="M71" s="207">
        <f t="shared" si="43"/>
        <v>-98.100284717880925</v>
      </c>
      <c r="N71" s="207">
        <f t="shared" si="16"/>
        <v>58.860170830728549</v>
      </c>
      <c r="O71" s="211">
        <f t="shared" si="44"/>
        <v>594777.9484118768</v>
      </c>
      <c r="P71" s="60">
        <f t="shared" si="17"/>
        <v>2291156.4538224428</v>
      </c>
      <c r="Q71" s="266">
        <f t="shared" si="45"/>
        <v>226.73648313963332</v>
      </c>
      <c r="R71" s="265">
        <f t="shared" si="46"/>
        <v>1130919.003607044</v>
      </c>
      <c r="S71" s="274">
        <f t="shared" si="18"/>
        <v>111.91754153926985</v>
      </c>
      <c r="T71" s="250">
        <f t="shared" si="47"/>
        <v>3422075.4574294868</v>
      </c>
      <c r="U71" s="347">
        <f t="shared" si="40"/>
        <v>338.65402467890317</v>
      </c>
      <c r="V71" s="322">
        <f t="shared" si="48"/>
        <v>4398490.9812798612</v>
      </c>
      <c r="W71" s="394">
        <f t="shared" si="49"/>
        <v>126926.42845225979</v>
      </c>
      <c r="X71" s="395">
        <f t="shared" si="19"/>
        <v>12.560841035856185</v>
      </c>
      <c r="Y71" s="294">
        <f t="shared" si="50"/>
        <v>721704.37686413655</v>
      </c>
      <c r="Z71" s="94">
        <f t="shared" si="51"/>
        <v>3549001.8858817467</v>
      </c>
      <c r="AA71" s="298"/>
      <c r="AB71" s="306">
        <v>3334904.9399564001</v>
      </c>
      <c r="AC71" s="207">
        <f t="shared" si="20"/>
        <v>214096.94592534658</v>
      </c>
      <c r="AD71" s="215">
        <f t="shared" si="21"/>
        <v>6.4198815192659131E-2</v>
      </c>
      <c r="AE71" s="207">
        <f t="shared" si="22"/>
        <v>0</v>
      </c>
      <c r="AF71" s="207">
        <f t="shared" si="23"/>
        <v>0</v>
      </c>
      <c r="AG71" s="322">
        <f t="shared" si="24"/>
        <v>0</v>
      </c>
      <c r="AH71" s="368">
        <f t="shared" si="41"/>
        <v>721704.37686413655</v>
      </c>
      <c r="AI71" s="326">
        <f t="shared" si="26"/>
        <v>3549001.8858817467</v>
      </c>
      <c r="AJ71" s="289">
        <f t="shared" si="27"/>
        <v>214096.94592534658</v>
      </c>
      <c r="AK71" s="334">
        <f>PFI!X73</f>
        <v>6.4198815192659131E-2</v>
      </c>
      <c r="AL71" s="204"/>
      <c r="AM71" s="204"/>
      <c r="AN71" s="204"/>
      <c r="AO71" s="204"/>
    </row>
    <row r="72" spans="1:41" ht="15">
      <c r="A72" s="43">
        <v>56</v>
      </c>
      <c r="B72" s="67" t="s">
        <v>58</v>
      </c>
      <c r="C72" s="60">
        <f>Vertetie_ienemumi!I61</f>
        <v>5610906.2695837859</v>
      </c>
      <c r="D72" s="134">
        <f>Iedzivotaju_skaits_struktura!C61</f>
        <v>17875</v>
      </c>
      <c r="E72" s="134">
        <f>Iedzivotaju_skaits_struktura!D61</f>
        <v>835</v>
      </c>
      <c r="F72" s="134">
        <f>Iedzivotaju_skaits_struktura!E61</f>
        <v>1710</v>
      </c>
      <c r="G72" s="134">
        <f>Iedzivotaju_skaits_struktura!F61</f>
        <v>4188</v>
      </c>
      <c r="H72" s="134">
        <f>PFI!H74</f>
        <v>1077.308</v>
      </c>
      <c r="I72" s="60">
        <f t="shared" si="13"/>
        <v>313.89685424244954</v>
      </c>
      <c r="J72" s="60">
        <f t="shared" si="14"/>
        <v>30140.12816</v>
      </c>
      <c r="K72" s="255">
        <f t="shared" si="15"/>
        <v>186.16066394270388</v>
      </c>
      <c r="L72" s="265">
        <f t="shared" si="42"/>
        <v>3366543.7617502715</v>
      </c>
      <c r="M72" s="207">
        <f t="shared" si="43"/>
        <v>-191.73347462335164</v>
      </c>
      <c r="N72" s="207">
        <f t="shared" si="16"/>
        <v>115.04008477401098</v>
      </c>
      <c r="O72" s="211">
        <f t="shared" si="44"/>
        <v>3467322.8986259555</v>
      </c>
      <c r="P72" s="60">
        <f t="shared" si="17"/>
        <v>6833866.6603762265</v>
      </c>
      <c r="Q72" s="266">
        <f t="shared" si="45"/>
        <v>226.73648313963329</v>
      </c>
      <c r="R72" s="265">
        <f t="shared" si="46"/>
        <v>2244362.5078335144</v>
      </c>
      <c r="S72" s="274">
        <f t="shared" si="18"/>
        <v>74.464265577081548</v>
      </c>
      <c r="T72" s="250">
        <f t="shared" si="47"/>
        <v>9078229.1682097409</v>
      </c>
      <c r="U72" s="347">
        <f t="shared" si="40"/>
        <v>301.20074871671483</v>
      </c>
      <c r="V72" s="322">
        <f t="shared" si="48"/>
        <v>15941561.252392327</v>
      </c>
      <c r="W72" s="394">
        <f t="shared" si="49"/>
        <v>460022.64011243387</v>
      </c>
      <c r="X72" s="395">
        <f t="shared" si="19"/>
        <v>15.262796417798439</v>
      </c>
      <c r="Y72" s="294">
        <f t="shared" si="50"/>
        <v>3927345.5387383895</v>
      </c>
      <c r="Z72" s="94">
        <f t="shared" si="51"/>
        <v>9538251.8083221745</v>
      </c>
      <c r="AA72" s="298"/>
      <c r="AB72" s="306">
        <v>9970794.7893637698</v>
      </c>
      <c r="AC72" s="301">
        <f t="shared" si="20"/>
        <v>-432542.98104159534</v>
      </c>
      <c r="AD72" s="215">
        <f t="shared" si="21"/>
        <v>-4.3380993208586127E-2</v>
      </c>
      <c r="AE72" s="207">
        <f t="shared" si="22"/>
        <v>0</v>
      </c>
      <c r="AF72" s="207">
        <f t="shared" si="23"/>
        <v>432542.98104159534</v>
      </c>
      <c r="AG72" s="322">
        <f t="shared" si="24"/>
        <v>434197.72402450111</v>
      </c>
      <c r="AH72" s="368">
        <f t="shared" si="41"/>
        <v>4361543.2627628902</v>
      </c>
      <c r="AI72" s="326">
        <f t="shared" si="26"/>
        <v>9972449.5323466752</v>
      </c>
      <c r="AJ72" s="289">
        <f t="shared" si="27"/>
        <v>1654.7429829053581</v>
      </c>
      <c r="AK72" s="334">
        <f>PFI!X74</f>
        <v>1.6595898500182393E-4</v>
      </c>
      <c r="AL72" s="204"/>
      <c r="AM72" s="204"/>
      <c r="AN72" s="204"/>
      <c r="AO72" s="204"/>
    </row>
    <row r="73" spans="1:41" ht="15">
      <c r="A73" s="43">
        <v>57</v>
      </c>
      <c r="B73" s="67" t="s">
        <v>59</v>
      </c>
      <c r="C73" s="60">
        <f>Vertetie_ienemumi!I62</f>
        <v>3138501.9590764642</v>
      </c>
      <c r="D73" s="134">
        <f>Iedzivotaju_skaits_struktura!C62</f>
        <v>5485</v>
      </c>
      <c r="E73" s="134">
        <f>Iedzivotaju_skaits_struktura!D62</f>
        <v>397</v>
      </c>
      <c r="F73" s="134">
        <f>Iedzivotaju_skaits_struktura!E62</f>
        <v>537</v>
      </c>
      <c r="G73" s="134">
        <f>Iedzivotaju_skaits_struktura!F62</f>
        <v>1081</v>
      </c>
      <c r="H73" s="134">
        <f>PFI!H75</f>
        <v>340.4</v>
      </c>
      <c r="I73" s="60">
        <f t="shared" si="13"/>
        <v>572.19725780792419</v>
      </c>
      <c r="J73" s="60">
        <f t="shared" si="14"/>
        <v>9481.9479999999985</v>
      </c>
      <c r="K73" s="255">
        <f t="shared" si="15"/>
        <v>330.99759238043328</v>
      </c>
      <c r="L73" s="265">
        <f t="shared" si="42"/>
        <v>1883101.1754458784</v>
      </c>
      <c r="M73" s="207">
        <f t="shared" si="43"/>
        <v>-46.896546185622242</v>
      </c>
      <c r="N73" s="207">
        <f t="shared" si="16"/>
        <v>28.137927711373344</v>
      </c>
      <c r="O73" s="211">
        <f t="shared" si="44"/>
        <v>266802.367387001</v>
      </c>
      <c r="P73" s="60">
        <f t="shared" si="17"/>
        <v>2149903.5428328793</v>
      </c>
      <c r="Q73" s="266">
        <f t="shared" si="45"/>
        <v>226.73648313963329</v>
      </c>
      <c r="R73" s="265">
        <f t="shared" si="46"/>
        <v>1255400.7836305858</v>
      </c>
      <c r="S73" s="274">
        <f t="shared" si="18"/>
        <v>132.39903695217333</v>
      </c>
      <c r="T73" s="250">
        <f t="shared" si="47"/>
        <v>3405304.3264634651</v>
      </c>
      <c r="U73" s="347">
        <f t="shared" si="40"/>
        <v>359.1355200918066</v>
      </c>
      <c r="V73" s="322">
        <f t="shared" si="48"/>
        <v>3641806.8448614925</v>
      </c>
      <c r="W73" s="394">
        <f t="shared" si="49"/>
        <v>105090.93639127126</v>
      </c>
      <c r="X73" s="395">
        <f t="shared" si="19"/>
        <v>11.08326436627487</v>
      </c>
      <c r="Y73" s="294">
        <f t="shared" si="50"/>
        <v>371893.30377827224</v>
      </c>
      <c r="Z73" s="94">
        <f t="shared" si="51"/>
        <v>3510395.2628547363</v>
      </c>
      <c r="AA73" s="298"/>
      <c r="AB73" s="306">
        <v>3066992.8132631853</v>
      </c>
      <c r="AC73" s="207">
        <f t="shared" si="20"/>
        <v>443402.44959155098</v>
      </c>
      <c r="AD73" s="215">
        <f t="shared" si="21"/>
        <v>0.14457237971802894</v>
      </c>
      <c r="AE73" s="207">
        <f t="shared" si="22"/>
        <v>-56961.355120389722</v>
      </c>
      <c r="AF73" s="207">
        <f t="shared" si="23"/>
        <v>0</v>
      </c>
      <c r="AG73" s="322">
        <f t="shared" si="24"/>
        <v>0</v>
      </c>
      <c r="AH73" s="368">
        <f t="shared" si="41"/>
        <v>314931.94865788252</v>
      </c>
      <c r="AI73" s="326">
        <f t="shared" si="26"/>
        <v>3453433.9077343466</v>
      </c>
      <c r="AJ73" s="289">
        <f t="shared" si="27"/>
        <v>386441.09447116125</v>
      </c>
      <c r="AK73" s="334">
        <f>PFI!X75</f>
        <v>0.12599999999999989</v>
      </c>
      <c r="AL73" s="204"/>
      <c r="AM73" s="204"/>
      <c r="AN73" s="204"/>
      <c r="AO73" s="204"/>
    </row>
    <row r="74" spans="1:41" ht="15">
      <c r="A74" s="43">
        <v>58</v>
      </c>
      <c r="B74" s="67" t="s">
        <v>60</v>
      </c>
      <c r="C74" s="60">
        <f>Vertetie_ienemumi!I63</f>
        <v>2500170.5760897677</v>
      </c>
      <c r="D74" s="134">
        <f>Iedzivotaju_skaits_struktura!C63</f>
        <v>6423</v>
      </c>
      <c r="E74" s="134">
        <f>Iedzivotaju_skaits_struktura!D63</f>
        <v>416</v>
      </c>
      <c r="F74" s="134">
        <f>Iedzivotaju_skaits_struktura!E63</f>
        <v>665</v>
      </c>
      <c r="G74" s="134">
        <f>Iedzivotaju_skaits_struktura!F63</f>
        <v>1375</v>
      </c>
      <c r="H74" s="134">
        <f>PFI!H76</f>
        <v>810.29600000000005</v>
      </c>
      <c r="I74" s="60">
        <f t="shared" si="13"/>
        <v>389.25277535260278</v>
      </c>
      <c r="J74" s="60">
        <f t="shared" si="14"/>
        <v>11813.48992</v>
      </c>
      <c r="K74" s="255">
        <f t="shared" si="15"/>
        <v>211.63691618824927</v>
      </c>
      <c r="L74" s="265">
        <f t="shared" si="42"/>
        <v>1500102.3456538606</v>
      </c>
      <c r="M74" s="207">
        <f t="shared" si="43"/>
        <v>-166.25722237780624</v>
      </c>
      <c r="N74" s="207">
        <f t="shared" si="16"/>
        <v>99.754333426683743</v>
      </c>
      <c r="O74" s="211">
        <f t="shared" si="44"/>
        <v>1178446.8124124475</v>
      </c>
      <c r="P74" s="60">
        <f t="shared" si="17"/>
        <v>2678549.1580663081</v>
      </c>
      <c r="Q74" s="266">
        <f t="shared" si="45"/>
        <v>226.73648313963332</v>
      </c>
      <c r="R74" s="265">
        <f t="shared" si="46"/>
        <v>1000068.2304359071</v>
      </c>
      <c r="S74" s="274">
        <f t="shared" si="18"/>
        <v>84.654766475299724</v>
      </c>
      <c r="T74" s="250">
        <f t="shared" si="47"/>
        <v>3678617.388502215</v>
      </c>
      <c r="U74" s="347">
        <f t="shared" si="40"/>
        <v>311.39124961493303</v>
      </c>
      <c r="V74" s="322">
        <f t="shared" si="48"/>
        <v>5947366.7558812909</v>
      </c>
      <c r="W74" s="394">
        <f t="shared" si="49"/>
        <v>171622.04588630592</v>
      </c>
      <c r="X74" s="395">
        <f t="shared" si="19"/>
        <v>14.527632989786808</v>
      </c>
      <c r="Y74" s="294">
        <f t="shared" si="50"/>
        <v>1350068.8582987534</v>
      </c>
      <c r="Z74" s="94">
        <f t="shared" si="51"/>
        <v>3850239.4343885211</v>
      </c>
      <c r="AA74" s="298"/>
      <c r="AB74" s="306">
        <v>3656576.1514217551</v>
      </c>
      <c r="AC74" s="207">
        <f t="shared" si="20"/>
        <v>193663.28296676604</v>
      </c>
      <c r="AD74" s="215">
        <f t="shared" si="21"/>
        <v>5.2963011010030758E-2</v>
      </c>
      <c r="AE74" s="207">
        <f t="shared" si="22"/>
        <v>0</v>
      </c>
      <c r="AF74" s="207">
        <f t="shared" si="23"/>
        <v>0</v>
      </c>
      <c r="AG74" s="322">
        <f t="shared" si="24"/>
        <v>0</v>
      </c>
      <c r="AH74" s="368">
        <f t="shared" si="41"/>
        <v>1350068.8582987534</v>
      </c>
      <c r="AI74" s="326">
        <f t="shared" si="26"/>
        <v>3850239.4343885211</v>
      </c>
      <c r="AJ74" s="289">
        <f t="shared" si="27"/>
        <v>193663.28296676604</v>
      </c>
      <c r="AK74" s="334">
        <f>PFI!X76</f>
        <v>5.2963011010030758E-2</v>
      </c>
      <c r="AL74" s="204"/>
      <c r="AM74" s="204"/>
      <c r="AN74" s="204"/>
      <c r="AO74" s="204"/>
    </row>
    <row r="75" spans="1:41" ht="15">
      <c r="A75" s="43">
        <v>59</v>
      </c>
      <c r="B75" s="67" t="s">
        <v>61</v>
      </c>
      <c r="C75" s="60">
        <f>Vertetie_ienemumi!I64</f>
        <v>10354390.933074715</v>
      </c>
      <c r="D75" s="134">
        <f>Iedzivotaju_skaits_struktura!C64</f>
        <v>25615</v>
      </c>
      <c r="E75" s="134">
        <f>Iedzivotaju_skaits_struktura!D64</f>
        <v>1707</v>
      </c>
      <c r="F75" s="134">
        <f>Iedzivotaju_skaits_struktura!E64</f>
        <v>3010</v>
      </c>
      <c r="G75" s="134">
        <f>Iedzivotaju_skaits_struktura!F64</f>
        <v>5086</v>
      </c>
      <c r="H75" s="134">
        <f>PFI!H77</f>
        <v>1754.7639999999999</v>
      </c>
      <c r="I75" s="60">
        <f t="shared" si="13"/>
        <v>404.23154140443938</v>
      </c>
      <c r="J75" s="60">
        <f t="shared" si="14"/>
        <v>45852.861279999997</v>
      </c>
      <c r="K75" s="255">
        <f t="shared" si="15"/>
        <v>225.81777110583656</v>
      </c>
      <c r="L75" s="265">
        <f t="shared" si="42"/>
        <v>6212634.5598448282</v>
      </c>
      <c r="M75" s="207">
        <f t="shared" si="43"/>
        <v>-152.07636746021896</v>
      </c>
      <c r="N75" s="207">
        <f t="shared" si="16"/>
        <v>91.245820476131371</v>
      </c>
      <c r="O75" s="211">
        <f t="shared" si="44"/>
        <v>4183881.948671835</v>
      </c>
      <c r="P75" s="60">
        <f t="shared" si="17"/>
        <v>10396516.508516664</v>
      </c>
      <c r="Q75" s="266">
        <f t="shared" si="45"/>
        <v>226.73648313963329</v>
      </c>
      <c r="R75" s="265">
        <f t="shared" si="46"/>
        <v>4141756.3732298859</v>
      </c>
      <c r="S75" s="274">
        <f t="shared" si="18"/>
        <v>90.32710844233462</v>
      </c>
      <c r="T75" s="250">
        <f t="shared" si="47"/>
        <v>14538272.881746549</v>
      </c>
      <c r="U75" s="347">
        <f t="shared" si="40"/>
        <v>317.0635915819679</v>
      </c>
      <c r="V75" s="322">
        <f t="shared" si="48"/>
        <v>22433867.241567235</v>
      </c>
      <c r="W75" s="394">
        <f t="shared" si="49"/>
        <v>647369.89514429669</v>
      </c>
      <c r="X75" s="395">
        <f t="shared" si="19"/>
        <v>14.118418721814098</v>
      </c>
      <c r="Y75" s="294">
        <f t="shared" si="50"/>
        <v>4831251.8438161314</v>
      </c>
      <c r="Z75" s="94">
        <f t="shared" si="51"/>
        <v>15185642.776890846</v>
      </c>
      <c r="AA75" s="298"/>
      <c r="AB75" s="306">
        <v>15066757.199643772</v>
      </c>
      <c r="AC75" s="207">
        <f t="shared" si="20"/>
        <v>118885.57724707387</v>
      </c>
      <c r="AD75" s="215">
        <f t="shared" si="21"/>
        <v>7.8905882448205844E-3</v>
      </c>
      <c r="AE75" s="207">
        <f t="shared" si="22"/>
        <v>0</v>
      </c>
      <c r="AF75" s="207">
        <f t="shared" si="23"/>
        <v>0</v>
      </c>
      <c r="AG75" s="322">
        <f t="shared" si="24"/>
        <v>0</v>
      </c>
      <c r="AH75" s="368">
        <f t="shared" si="41"/>
        <v>4831251.8438161314</v>
      </c>
      <c r="AI75" s="326">
        <f t="shared" si="26"/>
        <v>15185642.776890846</v>
      </c>
      <c r="AJ75" s="289">
        <f t="shared" si="27"/>
        <v>118885.57724707387</v>
      </c>
      <c r="AK75" s="334">
        <f>PFI!X77</f>
        <v>7.8905882448205844E-3</v>
      </c>
      <c r="AL75" s="204"/>
      <c r="AM75" s="204"/>
      <c r="AN75" s="204"/>
      <c r="AO75" s="204"/>
    </row>
    <row r="76" spans="1:41" ht="15">
      <c r="A76" s="43">
        <v>60</v>
      </c>
      <c r="B76" s="67" t="s">
        <v>62</v>
      </c>
      <c r="C76" s="60">
        <f>Vertetie_ienemumi!I65</f>
        <v>3573456.4889523913</v>
      </c>
      <c r="D76" s="134">
        <f>Iedzivotaju_skaits_struktura!C65</f>
        <v>6009</v>
      </c>
      <c r="E76" s="134">
        <f>Iedzivotaju_skaits_struktura!D65</f>
        <v>372</v>
      </c>
      <c r="F76" s="134">
        <f>Iedzivotaju_skaits_struktura!E65</f>
        <v>572</v>
      </c>
      <c r="G76" s="134">
        <f>Iedzivotaju_skaits_struktura!F65</f>
        <v>1226</v>
      </c>
      <c r="H76" s="134">
        <f>PFI!H78</f>
        <v>490.66300000000001</v>
      </c>
      <c r="I76" s="60">
        <f t="shared" si="13"/>
        <v>594.68405540895174</v>
      </c>
      <c r="J76" s="60">
        <f t="shared" si="14"/>
        <v>10397.247759999998</v>
      </c>
      <c r="K76" s="255">
        <f t="shared" si="15"/>
        <v>343.69253974115088</v>
      </c>
      <c r="L76" s="265">
        <f t="shared" si="42"/>
        <v>2144073.8933714349</v>
      </c>
      <c r="M76" s="207">
        <f t="shared" si="43"/>
        <v>-34.201598824904636</v>
      </c>
      <c r="N76" s="207">
        <f t="shared" si="16"/>
        <v>20.520959294942781</v>
      </c>
      <c r="O76" s="211">
        <f t="shared" si="44"/>
        <v>213361.49806239497</v>
      </c>
      <c r="P76" s="60">
        <f t="shared" si="17"/>
        <v>2357435.3914338299</v>
      </c>
      <c r="Q76" s="266">
        <f t="shared" si="45"/>
        <v>226.73648313963332</v>
      </c>
      <c r="R76" s="265">
        <f t="shared" si="46"/>
        <v>1429382.5955809567</v>
      </c>
      <c r="S76" s="274">
        <f t="shared" si="18"/>
        <v>137.47701589646036</v>
      </c>
      <c r="T76" s="250">
        <f t="shared" si="47"/>
        <v>3786817.9870147863</v>
      </c>
      <c r="U76" s="347">
        <f t="shared" si="40"/>
        <v>364.21349903609365</v>
      </c>
      <c r="V76" s="322">
        <f t="shared" si="48"/>
        <v>3861360.7578677977</v>
      </c>
      <c r="W76" s="394">
        <f t="shared" si="49"/>
        <v>111426.5624387526</v>
      </c>
      <c r="X76" s="395">
        <f t="shared" si="19"/>
        <v>10.716928653699085</v>
      </c>
      <c r="Y76" s="294">
        <f t="shared" si="50"/>
        <v>324788.06050114759</v>
      </c>
      <c r="Z76" s="94">
        <f t="shared" si="51"/>
        <v>3898244.5494535388</v>
      </c>
      <c r="AA76" s="298"/>
      <c r="AB76" s="306">
        <v>3304937.6639129966</v>
      </c>
      <c r="AC76" s="207">
        <f t="shared" si="20"/>
        <v>593306.88554054219</v>
      </c>
      <c r="AD76" s="215">
        <f t="shared" si="21"/>
        <v>0.17952135437195382</v>
      </c>
      <c r="AE76" s="207">
        <f t="shared" si="22"/>
        <v>-176884.73988750484</v>
      </c>
      <c r="AF76" s="207">
        <f t="shared" si="23"/>
        <v>0</v>
      </c>
      <c r="AG76" s="322">
        <f t="shared" si="24"/>
        <v>0</v>
      </c>
      <c r="AH76" s="368">
        <f t="shared" si="41"/>
        <v>147903.32061364275</v>
      </c>
      <c r="AI76" s="326">
        <f t="shared" si="26"/>
        <v>3721359.809566034</v>
      </c>
      <c r="AJ76" s="289">
        <f t="shared" si="27"/>
        <v>416422.14565303735</v>
      </c>
      <c r="AK76" s="334">
        <f>PFI!X78</f>
        <v>0.12599999999999989</v>
      </c>
      <c r="AL76" s="204"/>
      <c r="AM76" s="204"/>
      <c r="AN76" s="204"/>
      <c r="AO76" s="204"/>
    </row>
    <row r="77" spans="1:41" ht="15">
      <c r="A77" s="43">
        <v>61</v>
      </c>
      <c r="B77" s="67" t="s">
        <v>63</v>
      </c>
      <c r="C77" s="60">
        <f>Vertetie_ienemumi!I66</f>
        <v>21928743.66431646</v>
      </c>
      <c r="D77" s="134">
        <f>Iedzivotaju_skaits_struktura!C66</f>
        <v>22788</v>
      </c>
      <c r="E77" s="134">
        <f>Iedzivotaju_skaits_struktura!D66</f>
        <v>2578</v>
      </c>
      <c r="F77" s="134">
        <f>Iedzivotaju_skaits_struktura!E66</f>
        <v>2624</v>
      </c>
      <c r="G77" s="134">
        <f>Iedzivotaju_skaits_struktura!F66</f>
        <v>3648</v>
      </c>
      <c r="H77" s="134">
        <f>PFI!H79</f>
        <v>275.13599999999997</v>
      </c>
      <c r="I77" s="60">
        <f t="shared" si="13"/>
        <v>962.29347306988154</v>
      </c>
      <c r="J77" s="60">
        <f t="shared" si="14"/>
        <v>40492.486720000001</v>
      </c>
      <c r="K77" s="255">
        <f t="shared" si="15"/>
        <v>541.55092563098731</v>
      </c>
      <c r="L77" s="265">
        <f t="shared" si="42"/>
        <v>13157246.198589876</v>
      </c>
      <c r="M77" s="207">
        <f t="shared" si="43"/>
        <v>163.65678706493179</v>
      </c>
      <c r="N77" s="207">
        <f t="shared" si="16"/>
        <v>-98.194072238959066</v>
      </c>
      <c r="O77" s="211">
        <f t="shared" si="44"/>
        <v>-3976122.1661187708</v>
      </c>
      <c r="P77" s="60">
        <f t="shared" si="17"/>
        <v>9181124.0324711055</v>
      </c>
      <c r="Q77" s="266">
        <f t="shared" si="45"/>
        <v>226.73648313963329</v>
      </c>
      <c r="R77" s="265">
        <f t="shared" si="46"/>
        <v>8771497.4657265842</v>
      </c>
      <c r="S77" s="274">
        <f t="shared" si="18"/>
        <v>216.62037025239491</v>
      </c>
      <c r="T77" s="250">
        <f t="shared" si="47"/>
        <v>17952621.49819769</v>
      </c>
      <c r="U77" s="347">
        <f t="shared" si="40"/>
        <v>443.3568533920282</v>
      </c>
      <c r="V77" s="322">
        <f t="shared" si="48"/>
        <v>7026441.936886671</v>
      </c>
      <c r="W77" s="394">
        <f t="shared" si="49"/>
        <v>202760.71579364661</v>
      </c>
      <c r="X77" s="395">
        <f t="shared" si="19"/>
        <v>5.0073663589917112</v>
      </c>
      <c r="Y77" s="294">
        <f t="shared" si="50"/>
        <v>-3773361.4503251244</v>
      </c>
      <c r="Z77" s="94">
        <f t="shared" si="51"/>
        <v>18155382.213991337</v>
      </c>
      <c r="AA77" s="298"/>
      <c r="AB77" s="306">
        <v>17740617.665380187</v>
      </c>
      <c r="AC77" s="207">
        <f t="shared" si="20"/>
        <v>414764.54861114919</v>
      </c>
      <c r="AD77" s="215">
        <f t="shared" si="21"/>
        <v>2.3379374745251313E-2</v>
      </c>
      <c r="AE77" s="207">
        <f t="shared" si="22"/>
        <v>0</v>
      </c>
      <c r="AF77" s="207">
        <f t="shared" si="23"/>
        <v>0</v>
      </c>
      <c r="AG77" s="322">
        <f t="shared" si="24"/>
        <v>0</v>
      </c>
      <c r="AH77" s="368">
        <f t="shared" si="41"/>
        <v>-3773361.4503251244</v>
      </c>
      <c r="AI77" s="326">
        <f t="shared" si="26"/>
        <v>18155382.213991337</v>
      </c>
      <c r="AJ77" s="289">
        <f t="shared" si="27"/>
        <v>414764.54861114919</v>
      </c>
      <c r="AK77" s="334">
        <f>PFI!X79</f>
        <v>2.3379374745251313E-2</v>
      </c>
      <c r="AL77" s="204"/>
      <c r="AM77" s="204"/>
      <c r="AN77" s="204"/>
      <c r="AO77" s="204"/>
    </row>
    <row r="78" spans="1:41" ht="15">
      <c r="A78" s="43">
        <v>62</v>
      </c>
      <c r="B78" s="67" t="s">
        <v>64</v>
      </c>
      <c r="C78" s="60">
        <f>Vertetie_ienemumi!I67</f>
        <v>6198998.8600395592</v>
      </c>
      <c r="D78" s="134">
        <f>Iedzivotaju_skaits_struktura!C67</f>
        <v>10773</v>
      </c>
      <c r="E78" s="134">
        <f>Iedzivotaju_skaits_struktura!D67</f>
        <v>747</v>
      </c>
      <c r="F78" s="134">
        <f>Iedzivotaju_skaits_struktura!E67</f>
        <v>1187</v>
      </c>
      <c r="G78" s="134">
        <f>Iedzivotaju_skaits_struktura!F67</f>
        <v>2136</v>
      </c>
      <c r="H78" s="134">
        <f>PFI!H80</f>
        <v>225.11099999999999</v>
      </c>
      <c r="I78" s="60">
        <f t="shared" si="13"/>
        <v>575.41992574394874</v>
      </c>
      <c r="J78" s="60">
        <f t="shared" si="14"/>
        <v>18313.408719999999</v>
      </c>
      <c r="K78" s="255">
        <f t="shared" si="15"/>
        <v>338.49508602238848</v>
      </c>
      <c r="L78" s="265">
        <f t="shared" si="42"/>
        <v>3719399.3160237353</v>
      </c>
      <c r="M78" s="207">
        <f t="shared" si="43"/>
        <v>-39.39905254366704</v>
      </c>
      <c r="N78" s="207">
        <f t="shared" si="16"/>
        <v>23.639431526200223</v>
      </c>
      <c r="O78" s="211">
        <f t="shared" si="44"/>
        <v>432918.57144775806</v>
      </c>
      <c r="P78" s="60">
        <f t="shared" si="17"/>
        <v>4152317.8874714933</v>
      </c>
      <c r="Q78" s="266">
        <f t="shared" si="45"/>
        <v>226.73648313963329</v>
      </c>
      <c r="R78" s="265">
        <f t="shared" si="46"/>
        <v>2479599.5440158239</v>
      </c>
      <c r="S78" s="274">
        <f t="shared" si="18"/>
        <v>135.3980344089554</v>
      </c>
      <c r="T78" s="250">
        <f t="shared" si="47"/>
        <v>6631917.4314873172</v>
      </c>
      <c r="U78" s="347">
        <f t="shared" si="40"/>
        <v>362.13451754858869</v>
      </c>
      <c r="V78" s="322">
        <f t="shared" si="48"/>
        <v>6896471.2242015861</v>
      </c>
      <c r="W78" s="394">
        <f t="shared" si="49"/>
        <v>199010.17533903994</v>
      </c>
      <c r="X78" s="395">
        <f t="shared" si="19"/>
        <v>10.866910599865646</v>
      </c>
      <c r="Y78" s="294">
        <f t="shared" si="50"/>
        <v>631928.746786798</v>
      </c>
      <c r="Z78" s="94">
        <f t="shared" si="51"/>
        <v>6830927.6068263575</v>
      </c>
      <c r="AA78" s="298"/>
      <c r="AB78" s="306">
        <v>6311365.9733880395</v>
      </c>
      <c r="AC78" s="207">
        <f t="shared" si="20"/>
        <v>519561.63343831804</v>
      </c>
      <c r="AD78" s="215">
        <f t="shared" si="21"/>
        <v>8.2321582305487695E-2</v>
      </c>
      <c r="AE78" s="207">
        <f t="shared" si="22"/>
        <v>0</v>
      </c>
      <c r="AF78" s="207">
        <f t="shared" si="23"/>
        <v>0</v>
      </c>
      <c r="AG78" s="322">
        <f t="shared" si="24"/>
        <v>0</v>
      </c>
      <c r="AH78" s="368">
        <f t="shared" si="41"/>
        <v>631928.746786798</v>
      </c>
      <c r="AI78" s="326">
        <f t="shared" si="26"/>
        <v>6830927.6068263575</v>
      </c>
      <c r="AJ78" s="289">
        <f t="shared" si="27"/>
        <v>519561.63343831804</v>
      </c>
      <c r="AK78" s="334">
        <f>PFI!X80</f>
        <v>8.2321582305487695E-2</v>
      </c>
      <c r="AL78" s="204"/>
      <c r="AM78" s="204"/>
      <c r="AN78" s="204"/>
      <c r="AO78" s="204"/>
    </row>
    <row r="79" spans="1:41" ht="15">
      <c r="A79" s="43">
        <v>63</v>
      </c>
      <c r="B79" s="67" t="s">
        <v>65</v>
      </c>
      <c r="C79" s="60">
        <f>Vertetie_ienemumi!I68</f>
        <v>1702509.2951283825</v>
      </c>
      <c r="D79" s="134">
        <f>Iedzivotaju_skaits_struktura!C68</f>
        <v>3703</v>
      </c>
      <c r="E79" s="134">
        <f>Iedzivotaju_skaits_struktura!D68</f>
        <v>225</v>
      </c>
      <c r="F79" s="134">
        <f>Iedzivotaju_skaits_struktura!E68</f>
        <v>338</v>
      </c>
      <c r="G79" s="134">
        <f>Iedzivotaju_skaits_struktura!F68</f>
        <v>843</v>
      </c>
      <c r="H79" s="134">
        <f>PFI!H81</f>
        <v>166.90299999999999</v>
      </c>
      <c r="I79" s="60">
        <f t="shared" si="13"/>
        <v>459.76486500901501</v>
      </c>
      <c r="J79" s="60">
        <f t="shared" si="14"/>
        <v>6208.8925600000002</v>
      </c>
      <c r="K79" s="255">
        <f t="shared" si="15"/>
        <v>274.2049856195905</v>
      </c>
      <c r="L79" s="265">
        <f t="shared" si="42"/>
        <v>1021505.5770770295</v>
      </c>
      <c r="M79" s="207">
        <f t="shared" si="43"/>
        <v>-103.68915294646501</v>
      </c>
      <c r="N79" s="207">
        <f t="shared" si="16"/>
        <v>62.213491767879006</v>
      </c>
      <c r="O79" s="211">
        <f t="shared" si="44"/>
        <v>386276.88616920525</v>
      </c>
      <c r="P79" s="60">
        <f t="shared" si="17"/>
        <v>1407782.4632462347</v>
      </c>
      <c r="Q79" s="266">
        <f t="shared" si="45"/>
        <v>226.73648313963329</v>
      </c>
      <c r="R79" s="265">
        <f t="shared" si="46"/>
        <v>681003.718051353</v>
      </c>
      <c r="S79" s="274">
        <f t="shared" si="18"/>
        <v>109.6819942478362</v>
      </c>
      <c r="T79" s="250">
        <f t="shared" si="47"/>
        <v>2088786.1812975877</v>
      </c>
      <c r="U79" s="347">
        <f t="shared" si="40"/>
        <v>336.41847738746952</v>
      </c>
      <c r="V79" s="322">
        <f t="shared" si="48"/>
        <v>2737317.7200875715</v>
      </c>
      <c r="W79" s="394">
        <f t="shared" si="49"/>
        <v>78990.26353094884</v>
      </c>
      <c r="X79" s="395">
        <f t="shared" si="19"/>
        <v>12.722117957046569</v>
      </c>
      <c r="Y79" s="294">
        <f t="shared" si="50"/>
        <v>465267.14970015408</v>
      </c>
      <c r="Z79" s="94">
        <f t="shared" si="51"/>
        <v>2167776.4448285364</v>
      </c>
      <c r="AA79" s="298"/>
      <c r="AB79" s="306">
        <v>2054881.7747641029</v>
      </c>
      <c r="AC79" s="207">
        <f t="shared" si="20"/>
        <v>112894.67006443348</v>
      </c>
      <c r="AD79" s="215">
        <f t="shared" si="21"/>
        <v>5.493973981904321E-2</v>
      </c>
      <c r="AE79" s="207">
        <f t="shared" si="22"/>
        <v>0</v>
      </c>
      <c r="AF79" s="207">
        <f t="shared" si="23"/>
        <v>0</v>
      </c>
      <c r="AG79" s="322">
        <f t="shared" si="24"/>
        <v>0</v>
      </c>
      <c r="AH79" s="368">
        <f t="shared" si="41"/>
        <v>465267.14970015408</v>
      </c>
      <c r="AI79" s="326">
        <f t="shared" si="26"/>
        <v>2167776.4448285364</v>
      </c>
      <c r="AJ79" s="289">
        <f t="shared" si="27"/>
        <v>112894.67006443348</v>
      </c>
      <c r="AK79" s="334">
        <f>PFI!X81</f>
        <v>5.4939739819043432E-2</v>
      </c>
      <c r="AL79" s="204"/>
      <c r="AM79" s="204"/>
      <c r="AN79" s="204"/>
      <c r="AO79" s="204"/>
    </row>
    <row r="80" spans="1:41" ht="15">
      <c r="A80" s="43">
        <v>64</v>
      </c>
      <c r="B80" s="67" t="s">
        <v>66</v>
      </c>
      <c r="C80" s="60">
        <f>Vertetie_ienemumi!I69</f>
        <v>8834216.7217920236</v>
      </c>
      <c r="D80" s="134">
        <f>Iedzivotaju_skaits_struktura!C69</f>
        <v>18315</v>
      </c>
      <c r="E80" s="134">
        <f>Iedzivotaju_skaits_struktura!D69</f>
        <v>1124</v>
      </c>
      <c r="F80" s="134">
        <f>Iedzivotaju_skaits_struktura!E69</f>
        <v>1825</v>
      </c>
      <c r="G80" s="134">
        <f>Iedzivotaju_skaits_struktura!F69</f>
        <v>4026</v>
      </c>
      <c r="H80" s="134">
        <f>PFI!H82</f>
        <v>1170.2739999999999</v>
      </c>
      <c r="I80" s="60">
        <f t="shared" si="13"/>
        <v>482.34871535855984</v>
      </c>
      <c r="J80" s="60">
        <f t="shared" si="14"/>
        <v>31652.716480000003</v>
      </c>
      <c r="K80" s="255">
        <f t="shared" si="15"/>
        <v>279.09821665303156</v>
      </c>
      <c r="L80" s="265">
        <f t="shared" si="42"/>
        <v>5300530.0330752144</v>
      </c>
      <c r="M80" s="207">
        <f t="shared" si="43"/>
        <v>-98.79592191302396</v>
      </c>
      <c r="N80" s="207">
        <f t="shared" si="16"/>
        <v>59.277553147814373</v>
      </c>
      <c r="O80" s="211">
        <f t="shared" si="44"/>
        <v>1876295.5834159001</v>
      </c>
      <c r="P80" s="60">
        <f t="shared" si="17"/>
        <v>7176825.6164911147</v>
      </c>
      <c r="Q80" s="266">
        <f t="shared" si="45"/>
        <v>226.73648313963332</v>
      </c>
      <c r="R80" s="265">
        <f t="shared" si="46"/>
        <v>3533686.6887168097</v>
      </c>
      <c r="S80" s="274">
        <f t="shared" si="18"/>
        <v>111.63928666121264</v>
      </c>
      <c r="T80" s="250">
        <f t="shared" si="47"/>
        <v>10710512.305207925</v>
      </c>
      <c r="U80" s="347">
        <f t="shared" si="40"/>
        <v>338.375769800846</v>
      </c>
      <c r="V80" s="322">
        <f t="shared" si="48"/>
        <v>13799865.664854275</v>
      </c>
      <c r="W80" s="394">
        <f t="shared" si="49"/>
        <v>398220.13263541035</v>
      </c>
      <c r="X80" s="395">
        <f t="shared" si="19"/>
        <v>12.580914907794048</v>
      </c>
      <c r="Y80" s="294">
        <f t="shared" si="50"/>
        <v>2274515.7160513103</v>
      </c>
      <c r="Z80" s="94">
        <f t="shared" si="51"/>
        <v>11108732.437843336</v>
      </c>
      <c r="AA80" s="298"/>
      <c r="AB80" s="306">
        <v>10335599.374333527</v>
      </c>
      <c r="AC80" s="207">
        <f t="shared" si="20"/>
        <v>773133.06350980885</v>
      </c>
      <c r="AD80" s="215">
        <f t="shared" si="21"/>
        <v>7.4802924872430232E-2</v>
      </c>
      <c r="AE80" s="207">
        <f t="shared" si="22"/>
        <v>0</v>
      </c>
      <c r="AF80" s="207">
        <f t="shared" si="23"/>
        <v>0</v>
      </c>
      <c r="AG80" s="322">
        <f t="shared" si="24"/>
        <v>0</v>
      </c>
      <c r="AH80" s="368">
        <f t="shared" si="41"/>
        <v>2274515.7160513103</v>
      </c>
      <c r="AI80" s="326">
        <f t="shared" si="26"/>
        <v>11108732.437843336</v>
      </c>
      <c r="AJ80" s="289">
        <f t="shared" si="27"/>
        <v>773133.06350980885</v>
      </c>
      <c r="AK80" s="334">
        <f>PFI!X82</f>
        <v>7.4802924872430232E-2</v>
      </c>
      <c r="AL80" s="204"/>
      <c r="AM80" s="204"/>
      <c r="AN80" s="204"/>
      <c r="AO80" s="204"/>
    </row>
    <row r="81" spans="1:41" ht="15">
      <c r="A81" s="43">
        <v>65</v>
      </c>
      <c r="B81" s="67" t="s">
        <v>67</v>
      </c>
      <c r="C81" s="60">
        <f>Vertetie_ienemumi!I70</f>
        <v>4624929.773844678</v>
      </c>
      <c r="D81" s="134">
        <f>Iedzivotaju_skaits_struktura!C70</f>
        <v>12982</v>
      </c>
      <c r="E81" s="134">
        <f>Iedzivotaju_skaits_struktura!D70</f>
        <v>765</v>
      </c>
      <c r="F81" s="134">
        <f>Iedzivotaju_skaits_struktura!E70</f>
        <v>1322</v>
      </c>
      <c r="G81" s="134">
        <f>Iedzivotaju_skaits_struktura!F70</f>
        <v>2761</v>
      </c>
      <c r="H81" s="134">
        <f>PFI!H83</f>
        <v>621.77800000000002</v>
      </c>
      <c r="I81" s="60">
        <f t="shared" ref="I81:I135" si="52">C81/D81</f>
        <v>356.25710782966246</v>
      </c>
      <c r="J81" s="60">
        <f t="shared" ref="J81:J135" si="53">D81+($E$6*E81)+($E$7*F81)+($E$8*G81)+($E$9*H81)</f>
        <v>22070.062559999998</v>
      </c>
      <c r="K81" s="255">
        <f t="shared" ref="K81:K137" si="54">C81/J81</f>
        <v>209.55671336550478</v>
      </c>
      <c r="L81" s="265">
        <f t="shared" si="42"/>
        <v>2774957.8643068066</v>
      </c>
      <c r="M81" s="207">
        <f t="shared" si="43"/>
        <v>-168.33742520055074</v>
      </c>
      <c r="N81" s="207">
        <f t="shared" ref="N81:N135" si="55">M81*-0.6</f>
        <v>101.00245512033044</v>
      </c>
      <c r="O81" s="211">
        <f t="shared" si="44"/>
        <v>2229130.503219285</v>
      </c>
      <c r="P81" s="60">
        <f t="shared" ref="P81:P135" si="56">L81+O81</f>
        <v>5004088.3675260916</v>
      </c>
      <c r="Q81" s="266">
        <f t="shared" si="45"/>
        <v>226.73648313963329</v>
      </c>
      <c r="R81" s="265">
        <f t="shared" si="46"/>
        <v>1849971.9095378714</v>
      </c>
      <c r="S81" s="274">
        <f t="shared" ref="S81:S135" si="57">R81/J81</f>
        <v>83.822685346201908</v>
      </c>
      <c r="T81" s="250">
        <f t="shared" si="47"/>
        <v>6854060.277063963</v>
      </c>
      <c r="U81" s="347">
        <f t="shared" si="40"/>
        <v>310.55916848583519</v>
      </c>
      <c r="V81" s="322">
        <f t="shared" si="48"/>
        <v>11156831.471737927</v>
      </c>
      <c r="W81" s="394">
        <f t="shared" si="49"/>
        <v>321950.59114101267</v>
      </c>
      <c r="X81" s="395">
        <f t="shared" ref="X81:X135" si="58">W81/J81</f>
        <v>14.587661012095142</v>
      </c>
      <c r="Y81" s="294">
        <f t="shared" si="50"/>
        <v>2551081.0943602975</v>
      </c>
      <c r="Z81" s="94">
        <f t="shared" si="51"/>
        <v>7176010.8682049755</v>
      </c>
      <c r="AA81" s="298"/>
      <c r="AB81" s="306">
        <v>7273524.1889691306</v>
      </c>
      <c r="AC81" s="301">
        <f t="shared" ref="AC81:AC135" si="59">Z81-AB81</f>
        <v>-97513.320764155127</v>
      </c>
      <c r="AD81" s="215">
        <f t="shared" ref="AD81:AD135" si="60">Z81/AB81-1</f>
        <v>-1.3406612562317677E-2</v>
      </c>
      <c r="AE81" s="207">
        <f t="shared" ref="AE81:AE135" si="61">IF(AD81&gt;12.6%,((AB81*0.126)+AB81)-Z81,0)</f>
        <v>0</v>
      </c>
      <c r="AF81" s="207">
        <f t="shared" ref="AF81:AF135" si="62">IF(Z81&lt;AB81,AB81-Z81,0)</f>
        <v>97513.320764155127</v>
      </c>
      <c r="AG81" s="322">
        <f t="shared" ref="AG81:AG135" si="63">IF(AF81&gt;0,AF81/$AF$15*-$AE$15,0)</f>
        <v>97886.36920175956</v>
      </c>
      <c r="AH81" s="368">
        <f t="shared" si="41"/>
        <v>2648967.4635620569</v>
      </c>
      <c r="AI81" s="326">
        <f t="shared" ref="AI81:AI135" si="64">Z81+AE81+AG81</f>
        <v>7273897.2374067353</v>
      </c>
      <c r="AJ81" s="289">
        <f t="shared" ref="AJ81:AJ135" si="65">AI81-AB81</f>
        <v>373.04843760468066</v>
      </c>
      <c r="AK81" s="334">
        <f>PFI!X83</f>
        <v>5.1288540178440201E-5</v>
      </c>
      <c r="AL81" s="204"/>
      <c r="AM81" s="204"/>
      <c r="AN81" s="204"/>
      <c r="AO81" s="204"/>
    </row>
    <row r="82" spans="1:41" ht="15">
      <c r="A82" s="43">
        <v>66</v>
      </c>
      <c r="B82" s="67" t="s">
        <v>68</v>
      </c>
      <c r="C82" s="60">
        <f>Vertetie_ienemumi!I71</f>
        <v>1194985.5888613421</v>
      </c>
      <c r="D82" s="134">
        <f>Iedzivotaju_skaits_struktura!C71</f>
        <v>2660</v>
      </c>
      <c r="E82" s="134">
        <f>Iedzivotaju_skaits_struktura!D71</f>
        <v>133</v>
      </c>
      <c r="F82" s="134">
        <f>Iedzivotaju_skaits_struktura!E71</f>
        <v>250</v>
      </c>
      <c r="G82" s="134">
        <f>Iedzivotaju_skaits_struktura!F71</f>
        <v>614</v>
      </c>
      <c r="H82" s="134">
        <f>PFI!H84</f>
        <v>346.79199999999997</v>
      </c>
      <c r="I82" s="60">
        <f t="shared" si="52"/>
        <v>449.24270257945187</v>
      </c>
      <c r="J82" s="60">
        <f t="shared" si="53"/>
        <v>4767.7038400000001</v>
      </c>
      <c r="K82" s="255">
        <f t="shared" si="54"/>
        <v>250.64174054513882</v>
      </c>
      <c r="L82" s="265">
        <f t="shared" si="42"/>
        <v>716991.35331680521</v>
      </c>
      <c r="M82" s="207">
        <f t="shared" si="43"/>
        <v>-127.2523980209167</v>
      </c>
      <c r="N82" s="207">
        <f t="shared" si="55"/>
        <v>76.351438812550015</v>
      </c>
      <c r="O82" s="211">
        <f t="shared" si="44"/>
        <v>364021.04801611975</v>
      </c>
      <c r="P82" s="60">
        <f t="shared" si="56"/>
        <v>1081012.4013329251</v>
      </c>
      <c r="Q82" s="266">
        <f t="shared" si="45"/>
        <v>226.73648313963332</v>
      </c>
      <c r="R82" s="265">
        <f t="shared" si="46"/>
        <v>477994.23554453684</v>
      </c>
      <c r="S82" s="274">
        <f t="shared" si="57"/>
        <v>100.25669621805554</v>
      </c>
      <c r="T82" s="250">
        <f t="shared" si="47"/>
        <v>1559006.6368774618</v>
      </c>
      <c r="U82" s="347">
        <f t="shared" si="40"/>
        <v>326.9931793576888</v>
      </c>
      <c r="V82" s="322">
        <f t="shared" si="48"/>
        <v>2214282.6670836187</v>
      </c>
      <c r="W82" s="394">
        <f t="shared" si="49"/>
        <v>63897.139203611245</v>
      </c>
      <c r="X82" s="395">
        <f t="shared" si="58"/>
        <v>13.402078096279412</v>
      </c>
      <c r="Y82" s="294">
        <f t="shared" si="50"/>
        <v>427918.18721973099</v>
      </c>
      <c r="Z82" s="94">
        <f t="shared" si="51"/>
        <v>1622903.7760810731</v>
      </c>
      <c r="AA82" s="298"/>
      <c r="AB82" s="306">
        <v>1467556.2087800887</v>
      </c>
      <c r="AC82" s="207">
        <f t="shared" si="59"/>
        <v>155347.5673009844</v>
      </c>
      <c r="AD82" s="215">
        <f t="shared" si="60"/>
        <v>0.10585459444181544</v>
      </c>
      <c r="AE82" s="207">
        <f t="shared" si="61"/>
        <v>0</v>
      </c>
      <c r="AF82" s="207">
        <f t="shared" si="62"/>
        <v>0</v>
      </c>
      <c r="AG82" s="322">
        <f t="shared" si="63"/>
        <v>0</v>
      </c>
      <c r="AH82" s="368">
        <f t="shared" si="41"/>
        <v>427918.18721973099</v>
      </c>
      <c r="AI82" s="326">
        <f t="shared" si="64"/>
        <v>1622903.7760810731</v>
      </c>
      <c r="AJ82" s="289">
        <f t="shared" si="65"/>
        <v>155347.5673009844</v>
      </c>
      <c r="AK82" s="334">
        <f>PFI!X84</f>
        <v>0.10585459444181544</v>
      </c>
      <c r="AL82" s="204"/>
      <c r="AM82" s="204"/>
      <c r="AN82" s="204"/>
      <c r="AO82" s="204"/>
    </row>
    <row r="83" spans="1:41" ht="15">
      <c r="A83" s="43">
        <v>67</v>
      </c>
      <c r="B83" s="67" t="s">
        <v>69</v>
      </c>
      <c r="C83" s="60">
        <f>Vertetie_ienemumi!I72</f>
        <v>4919331.1323750857</v>
      </c>
      <c r="D83" s="134">
        <f>Iedzivotaju_skaits_struktura!C72</f>
        <v>14264</v>
      </c>
      <c r="E83" s="134">
        <f>Iedzivotaju_skaits_struktura!D72</f>
        <v>717</v>
      </c>
      <c r="F83" s="134">
        <f>Iedzivotaju_skaits_struktura!E72</f>
        <v>1368</v>
      </c>
      <c r="G83" s="134">
        <f>Iedzivotaju_skaits_struktura!F72</f>
        <v>3266</v>
      </c>
      <c r="H83" s="134">
        <f>PFI!H85</f>
        <v>963.2639999999999</v>
      </c>
      <c r="I83" s="60">
        <f t="shared" si="52"/>
        <v>344.87739290346929</v>
      </c>
      <c r="J83" s="60">
        <f t="shared" si="53"/>
        <v>24282.46128</v>
      </c>
      <c r="K83" s="255">
        <f t="shared" si="54"/>
        <v>202.58782977765284</v>
      </c>
      <c r="L83" s="265">
        <f t="shared" si="42"/>
        <v>2951598.6794250514</v>
      </c>
      <c r="M83" s="207">
        <f t="shared" si="43"/>
        <v>-175.30630878840267</v>
      </c>
      <c r="N83" s="207">
        <f t="shared" si="55"/>
        <v>105.18378527304161</v>
      </c>
      <c r="O83" s="211">
        <f t="shared" si="44"/>
        <v>2554121.193176467</v>
      </c>
      <c r="P83" s="60">
        <f t="shared" si="56"/>
        <v>5505719.8726015184</v>
      </c>
      <c r="Q83" s="266">
        <f t="shared" si="45"/>
        <v>226.73648313963329</v>
      </c>
      <c r="R83" s="265">
        <f t="shared" si="46"/>
        <v>1967732.4529500343</v>
      </c>
      <c r="S83" s="274">
        <f t="shared" si="57"/>
        <v>81.035131911061129</v>
      </c>
      <c r="T83" s="250">
        <f t="shared" si="47"/>
        <v>7473452.3255515527</v>
      </c>
      <c r="U83" s="347">
        <f t="shared" si="40"/>
        <v>307.77161505069444</v>
      </c>
      <c r="V83" s="322">
        <f t="shared" si="48"/>
        <v>12444462.2567119</v>
      </c>
      <c r="W83" s="394">
        <f t="shared" si="49"/>
        <v>359107.51095681061</v>
      </c>
      <c r="X83" s="395">
        <f t="shared" si="58"/>
        <v>14.788760777416984</v>
      </c>
      <c r="Y83" s="294">
        <f t="shared" si="50"/>
        <v>2913228.7041332778</v>
      </c>
      <c r="Z83" s="94">
        <f t="shared" si="51"/>
        <v>7832559.8365083635</v>
      </c>
      <c r="AA83" s="298"/>
      <c r="AB83" s="306">
        <v>7797654.536238323</v>
      </c>
      <c r="AC83" s="207">
        <f t="shared" si="59"/>
        <v>34905.30027004052</v>
      </c>
      <c r="AD83" s="215">
        <f t="shared" si="60"/>
        <v>4.4763845471511576E-3</v>
      </c>
      <c r="AE83" s="207">
        <f t="shared" si="61"/>
        <v>0</v>
      </c>
      <c r="AF83" s="207">
        <f t="shared" si="62"/>
        <v>0</v>
      </c>
      <c r="AG83" s="322">
        <f t="shared" si="63"/>
        <v>0</v>
      </c>
      <c r="AH83" s="368">
        <f t="shared" si="41"/>
        <v>2913228.7041332778</v>
      </c>
      <c r="AI83" s="326">
        <f t="shared" si="64"/>
        <v>7832559.8365083635</v>
      </c>
      <c r="AJ83" s="289">
        <f t="shared" si="65"/>
        <v>34905.30027004052</v>
      </c>
      <c r="AK83" s="334">
        <f>PFI!X85</f>
        <v>4.4763845471511576E-3</v>
      </c>
      <c r="AL83" s="204"/>
      <c r="AM83" s="204"/>
      <c r="AN83" s="204"/>
      <c r="AO83" s="204"/>
    </row>
    <row r="84" spans="1:41" ht="15">
      <c r="A84" s="43">
        <v>68</v>
      </c>
      <c r="B84" s="67" t="s">
        <v>70</v>
      </c>
      <c r="C84" s="60">
        <f>Vertetie_ienemumi!I73</f>
        <v>11464650.268501299</v>
      </c>
      <c r="D84" s="134">
        <f>Iedzivotaju_skaits_struktura!C73</f>
        <v>25920</v>
      </c>
      <c r="E84" s="134">
        <f>Iedzivotaju_skaits_struktura!D73</f>
        <v>1542</v>
      </c>
      <c r="F84" s="134">
        <f>Iedzivotaju_skaits_struktura!E73</f>
        <v>2592</v>
      </c>
      <c r="G84" s="134">
        <f>Iedzivotaju_skaits_struktura!F73</f>
        <v>5585</v>
      </c>
      <c r="H84" s="134">
        <f>PFI!H86</f>
        <v>2155.2670000000003</v>
      </c>
      <c r="I84" s="60">
        <f t="shared" si="52"/>
        <v>442.30903813662417</v>
      </c>
      <c r="J84" s="60">
        <f t="shared" si="53"/>
        <v>45387.105839999997</v>
      </c>
      <c r="K84" s="255">
        <f t="shared" si="54"/>
        <v>252.5970769962031</v>
      </c>
      <c r="L84" s="265">
        <f t="shared" si="42"/>
        <v>6878790.1611007787</v>
      </c>
      <c r="M84" s="207">
        <f t="shared" si="43"/>
        <v>-125.29706156985242</v>
      </c>
      <c r="N84" s="207">
        <f t="shared" si="55"/>
        <v>75.17823694191145</v>
      </c>
      <c r="O84" s="211">
        <f t="shared" si="44"/>
        <v>3412122.5969471326</v>
      </c>
      <c r="P84" s="60">
        <f t="shared" si="56"/>
        <v>10290912.758047912</v>
      </c>
      <c r="Q84" s="266">
        <f t="shared" si="45"/>
        <v>226.73648313963332</v>
      </c>
      <c r="R84" s="265">
        <f t="shared" si="46"/>
        <v>4585860.1074005198</v>
      </c>
      <c r="S84" s="274">
        <f t="shared" si="57"/>
        <v>101.03883079848124</v>
      </c>
      <c r="T84" s="250">
        <f t="shared" si="47"/>
        <v>14876772.865448432</v>
      </c>
      <c r="U84" s="347">
        <f t="shared" si="40"/>
        <v>327.77531393811455</v>
      </c>
      <c r="V84" s="322">
        <f t="shared" si="48"/>
        <v>20990557.597246949</v>
      </c>
      <c r="W84" s="394">
        <f t="shared" si="49"/>
        <v>605720.57971226412</v>
      </c>
      <c r="X84" s="395">
        <f t="shared" si="58"/>
        <v>13.345653319415621</v>
      </c>
      <c r="Y84" s="294">
        <f t="shared" si="50"/>
        <v>4017843.1766593968</v>
      </c>
      <c r="Z84" s="94">
        <f t="shared" si="51"/>
        <v>15482493.445160696</v>
      </c>
      <c r="AA84" s="298"/>
      <c r="AB84" s="306">
        <v>14521056.457728919</v>
      </c>
      <c r="AC84" s="207">
        <f t="shared" si="59"/>
        <v>961436.98743177764</v>
      </c>
      <c r="AD84" s="215">
        <f t="shared" si="60"/>
        <v>6.6209851206800341E-2</v>
      </c>
      <c r="AE84" s="207">
        <f t="shared" si="61"/>
        <v>0</v>
      </c>
      <c r="AF84" s="207">
        <f t="shared" si="62"/>
        <v>0</v>
      </c>
      <c r="AG84" s="322">
        <f t="shared" si="63"/>
        <v>0</v>
      </c>
      <c r="AH84" s="368">
        <f t="shared" si="41"/>
        <v>4017843.1766593968</v>
      </c>
      <c r="AI84" s="326">
        <f t="shared" si="64"/>
        <v>15482493.445160696</v>
      </c>
      <c r="AJ84" s="289">
        <f t="shared" si="65"/>
        <v>961436.98743177764</v>
      </c>
      <c r="AK84" s="334">
        <f>PFI!X86</f>
        <v>6.6209851206800341E-2</v>
      </c>
      <c r="AL84" s="204"/>
      <c r="AM84" s="204"/>
      <c r="AN84" s="204"/>
      <c r="AO84" s="204"/>
    </row>
    <row r="85" spans="1:41" ht="15">
      <c r="A85" s="43">
        <v>69</v>
      </c>
      <c r="B85" s="67" t="s">
        <v>71</v>
      </c>
      <c r="C85" s="60">
        <f>Vertetie_ienemumi!I74</f>
        <v>2103109.3247828367</v>
      </c>
      <c r="D85" s="134">
        <f>Iedzivotaju_skaits_struktura!C74</f>
        <v>3756</v>
      </c>
      <c r="E85" s="134">
        <f>Iedzivotaju_skaits_struktura!D74</f>
        <v>246</v>
      </c>
      <c r="F85" s="134">
        <f>Iedzivotaju_skaits_struktura!E74</f>
        <v>430</v>
      </c>
      <c r="G85" s="134">
        <f>Iedzivotaju_skaits_struktura!F74</f>
        <v>736</v>
      </c>
      <c r="H85" s="134">
        <f>PFI!H87</f>
        <v>220.428</v>
      </c>
      <c r="I85" s="60">
        <f t="shared" si="52"/>
        <v>559.93326005932818</v>
      </c>
      <c r="J85" s="60">
        <f t="shared" si="53"/>
        <v>6613.1305600000005</v>
      </c>
      <c r="K85" s="255">
        <f t="shared" si="54"/>
        <v>318.02023348875736</v>
      </c>
      <c r="L85" s="265">
        <f t="shared" si="42"/>
        <v>1261865.5948697019</v>
      </c>
      <c r="M85" s="207">
        <f t="shared" si="43"/>
        <v>-59.873905077298161</v>
      </c>
      <c r="N85" s="207">
        <f t="shared" si="55"/>
        <v>35.924343046378894</v>
      </c>
      <c r="O85" s="211">
        <f t="shared" si="44"/>
        <v>237572.37084793177</v>
      </c>
      <c r="P85" s="60">
        <f t="shared" si="56"/>
        <v>1499437.9657176337</v>
      </c>
      <c r="Q85" s="266">
        <f t="shared" si="45"/>
        <v>226.73648313963329</v>
      </c>
      <c r="R85" s="265">
        <f t="shared" si="46"/>
        <v>841243.72991313471</v>
      </c>
      <c r="S85" s="274">
        <f t="shared" si="57"/>
        <v>127.20809339550294</v>
      </c>
      <c r="T85" s="250">
        <f t="shared" si="47"/>
        <v>2340681.6956307683</v>
      </c>
      <c r="U85" s="347">
        <f t="shared" si="40"/>
        <v>353.94457653513621</v>
      </c>
      <c r="V85" s="322">
        <f t="shared" si="48"/>
        <v>2625778.3845316586</v>
      </c>
      <c r="W85" s="394">
        <f t="shared" si="49"/>
        <v>75771.593865760457</v>
      </c>
      <c r="X85" s="395">
        <f t="shared" si="58"/>
        <v>11.457749575378177</v>
      </c>
      <c r="Y85" s="294">
        <f t="shared" si="50"/>
        <v>313343.9647136922</v>
      </c>
      <c r="Z85" s="94">
        <f t="shared" si="51"/>
        <v>2416453.2894965289</v>
      </c>
      <c r="AA85" s="298"/>
      <c r="AB85" s="306">
        <v>2156996.2343050325</v>
      </c>
      <c r="AC85" s="207">
        <f t="shared" si="59"/>
        <v>259457.05519149639</v>
      </c>
      <c r="AD85" s="215">
        <f t="shared" si="60"/>
        <v>0.12028628101666183</v>
      </c>
      <c r="AE85" s="207">
        <f t="shared" si="61"/>
        <v>0</v>
      </c>
      <c r="AF85" s="207">
        <f t="shared" si="62"/>
        <v>0</v>
      </c>
      <c r="AG85" s="322">
        <f t="shared" si="63"/>
        <v>0</v>
      </c>
      <c r="AH85" s="368">
        <f t="shared" si="41"/>
        <v>313343.9647136922</v>
      </c>
      <c r="AI85" s="326">
        <f t="shared" si="64"/>
        <v>2416453.2894965289</v>
      </c>
      <c r="AJ85" s="289">
        <f t="shared" si="65"/>
        <v>259457.05519149639</v>
      </c>
      <c r="AK85" s="334">
        <f>PFI!X87</f>
        <v>0.12028628101666183</v>
      </c>
      <c r="AL85" s="204"/>
      <c r="AM85" s="204"/>
      <c r="AN85" s="204"/>
      <c r="AO85" s="204"/>
    </row>
    <row r="86" spans="1:41" ht="15">
      <c r="A86" s="43">
        <v>70</v>
      </c>
      <c r="B86" s="67" t="s">
        <v>72</v>
      </c>
      <c r="C86" s="60">
        <f>Vertetie_ienemumi!I75</f>
        <v>20635079.849803019</v>
      </c>
      <c r="D86" s="134">
        <f>Iedzivotaju_skaits_struktura!C75</f>
        <v>17936</v>
      </c>
      <c r="E86" s="134">
        <f>Iedzivotaju_skaits_struktura!D75</f>
        <v>2453</v>
      </c>
      <c r="F86" s="134">
        <f>Iedzivotaju_skaits_struktura!E75</f>
        <v>2398</v>
      </c>
      <c r="G86" s="134">
        <f>Iedzivotaju_skaits_struktura!F75</f>
        <v>2000</v>
      </c>
      <c r="H86" s="134">
        <f>PFI!H88</f>
        <v>104.03100000000001</v>
      </c>
      <c r="I86" s="60">
        <f t="shared" si="52"/>
        <v>1150.4839345340667</v>
      </c>
      <c r="J86" s="60">
        <f t="shared" si="53"/>
        <v>33131.627119999997</v>
      </c>
      <c r="K86" s="255">
        <f t="shared" si="54"/>
        <v>622.82120268541223</v>
      </c>
      <c r="L86" s="265">
        <f t="shared" si="42"/>
        <v>12381047.909881812</v>
      </c>
      <c r="M86" s="207">
        <f t="shared" si="43"/>
        <v>244.92706411935671</v>
      </c>
      <c r="N86" s="207">
        <f t="shared" si="55"/>
        <v>-146.95623847161403</v>
      </c>
      <c r="O86" s="211">
        <f t="shared" si="44"/>
        <v>-4868899.2959993146</v>
      </c>
      <c r="P86" s="60">
        <f t="shared" si="56"/>
        <v>7512148.613882497</v>
      </c>
      <c r="Q86" s="266">
        <f t="shared" si="45"/>
        <v>226.73648313963329</v>
      </c>
      <c r="R86" s="265">
        <f t="shared" si="46"/>
        <v>8254031.9399212077</v>
      </c>
      <c r="S86" s="274">
        <f t="shared" si="57"/>
        <v>249.12848107416488</v>
      </c>
      <c r="T86" s="250">
        <f t="shared" si="47"/>
        <v>15766180.553803705</v>
      </c>
      <c r="U86" s="347">
        <f t="shared" si="40"/>
        <v>475.8649642137982</v>
      </c>
      <c r="V86" s="322">
        <f t="shared" si="48"/>
        <v>3056535.3173045819</v>
      </c>
      <c r="W86" s="394">
        <f t="shared" si="49"/>
        <v>88201.865802343658</v>
      </c>
      <c r="X86" s="395">
        <f t="shared" si="58"/>
        <v>2.6621652321174518</v>
      </c>
      <c r="Y86" s="294">
        <f t="shared" si="50"/>
        <v>-4780697.4301969707</v>
      </c>
      <c r="Z86" s="94">
        <f t="shared" si="51"/>
        <v>15854382.419606049</v>
      </c>
      <c r="AA86" s="298"/>
      <c r="AB86" s="306">
        <v>16007740.730012741</v>
      </c>
      <c r="AC86" s="301">
        <f t="shared" si="59"/>
        <v>-153358.31040669233</v>
      </c>
      <c r="AD86" s="215">
        <f t="shared" si="60"/>
        <v>-9.5802595127719714E-3</v>
      </c>
      <c r="AE86" s="207">
        <f t="shared" si="61"/>
        <v>0</v>
      </c>
      <c r="AF86" s="207">
        <f t="shared" si="62"/>
        <v>153358.31040669233</v>
      </c>
      <c r="AG86" s="322">
        <f t="shared" si="63"/>
        <v>153945.00028293231</v>
      </c>
      <c r="AH86" s="368">
        <f t="shared" si="41"/>
        <v>-4626752.4299140386</v>
      </c>
      <c r="AI86" s="326">
        <f t="shared" si="64"/>
        <v>16008327.419888981</v>
      </c>
      <c r="AJ86" s="289">
        <f t="shared" si="65"/>
        <v>586.68987623974681</v>
      </c>
      <c r="AK86" s="334">
        <f>PFI!X88</f>
        <v>3.6650385968561849E-5</v>
      </c>
      <c r="AL86" s="204"/>
      <c r="AM86" s="204"/>
      <c r="AN86" s="204"/>
      <c r="AO86" s="204"/>
    </row>
    <row r="87" spans="1:41" ht="15">
      <c r="A87" s="43">
        <v>71</v>
      </c>
      <c r="B87" s="67" t="s">
        <v>73</v>
      </c>
      <c r="C87" s="60">
        <f>Vertetie_ienemumi!I76</f>
        <v>1326352.9065406043</v>
      </c>
      <c r="D87" s="134">
        <f>Iedzivotaju_skaits_struktura!C76</f>
        <v>3563</v>
      </c>
      <c r="E87" s="134">
        <f>Iedzivotaju_skaits_struktura!D76</f>
        <v>192</v>
      </c>
      <c r="F87" s="134">
        <f>Iedzivotaju_skaits_struktura!E76</f>
        <v>338</v>
      </c>
      <c r="G87" s="134">
        <f>Iedzivotaju_skaits_struktura!F76</f>
        <v>887</v>
      </c>
      <c r="H87" s="134">
        <f>PFI!H89</f>
        <v>417.23500000000001</v>
      </c>
      <c r="I87" s="60">
        <f t="shared" si="52"/>
        <v>372.25734115649857</v>
      </c>
      <c r="J87" s="60">
        <f t="shared" si="53"/>
        <v>6404.7371999999996</v>
      </c>
      <c r="K87" s="255">
        <f t="shared" si="54"/>
        <v>207.08935669376169</v>
      </c>
      <c r="L87" s="265">
        <f t="shared" si="42"/>
        <v>795811.74392436258</v>
      </c>
      <c r="M87" s="207">
        <f t="shared" si="43"/>
        <v>-170.80478187229383</v>
      </c>
      <c r="N87" s="207">
        <f t="shared" si="55"/>
        <v>102.48286912337629</v>
      </c>
      <c r="O87" s="211">
        <f t="shared" si="44"/>
        <v>656375.84423721943</v>
      </c>
      <c r="P87" s="60">
        <f t="shared" si="56"/>
        <v>1452187.5881615821</v>
      </c>
      <c r="Q87" s="266">
        <f t="shared" si="45"/>
        <v>226.73648313963329</v>
      </c>
      <c r="R87" s="265">
        <f t="shared" si="46"/>
        <v>530541.16261624172</v>
      </c>
      <c r="S87" s="274">
        <f t="shared" si="57"/>
        <v>82.835742677504669</v>
      </c>
      <c r="T87" s="250">
        <f t="shared" si="47"/>
        <v>1982728.7507778239</v>
      </c>
      <c r="U87" s="347">
        <f t="shared" si="40"/>
        <v>309.57222581713796</v>
      </c>
      <c r="V87" s="322">
        <f t="shared" si="48"/>
        <v>3253517.8145463429</v>
      </c>
      <c r="W87" s="394">
        <f t="shared" si="49"/>
        <v>93886.152742777194</v>
      </c>
      <c r="X87" s="395">
        <f t="shared" si="58"/>
        <v>14.65886106033784</v>
      </c>
      <c r="Y87" s="294">
        <f t="shared" si="50"/>
        <v>750261.99697999656</v>
      </c>
      <c r="Z87" s="94">
        <f t="shared" si="51"/>
        <v>2076614.9035206011</v>
      </c>
      <c r="AA87" s="298"/>
      <c r="AB87" s="306">
        <v>2020787.6946292999</v>
      </c>
      <c r="AC87" s="207">
        <f t="shared" si="59"/>
        <v>55827.208891301183</v>
      </c>
      <c r="AD87" s="215">
        <f t="shared" si="60"/>
        <v>2.762645924639906E-2</v>
      </c>
      <c r="AE87" s="207">
        <f t="shared" si="61"/>
        <v>0</v>
      </c>
      <c r="AF87" s="207">
        <f t="shared" si="62"/>
        <v>0</v>
      </c>
      <c r="AG87" s="322">
        <f t="shared" si="63"/>
        <v>0</v>
      </c>
      <c r="AH87" s="368">
        <f t="shared" si="41"/>
        <v>750261.99697999656</v>
      </c>
      <c r="AI87" s="326">
        <f t="shared" si="64"/>
        <v>2076614.9035206011</v>
      </c>
      <c r="AJ87" s="289">
        <f t="shared" si="65"/>
        <v>55827.208891301183</v>
      </c>
      <c r="AK87" s="334">
        <f>PFI!X89</f>
        <v>2.762645924639906E-2</v>
      </c>
      <c r="AL87" s="204"/>
      <c r="AM87" s="204"/>
      <c r="AN87" s="204"/>
      <c r="AO87" s="204"/>
    </row>
    <row r="88" spans="1:41" ht="15">
      <c r="A88" s="43">
        <v>72</v>
      </c>
      <c r="B88" s="67" t="s">
        <v>74</v>
      </c>
      <c r="C88" s="60">
        <f>Vertetie_ienemumi!I77</f>
        <v>949553.3956507406</v>
      </c>
      <c r="D88" s="134">
        <f>Iedzivotaju_skaits_struktura!C77</f>
        <v>1738</v>
      </c>
      <c r="E88" s="134">
        <f>Iedzivotaju_skaits_struktura!D77</f>
        <v>83</v>
      </c>
      <c r="F88" s="134">
        <f>Iedzivotaju_skaits_struktura!E77</f>
        <v>177</v>
      </c>
      <c r="G88" s="134">
        <f>Iedzivotaju_skaits_struktura!F77</f>
        <v>425</v>
      </c>
      <c r="H88" s="134">
        <f>PFI!H90</f>
        <v>109.611</v>
      </c>
      <c r="I88" s="60">
        <f t="shared" si="52"/>
        <v>546.34832891296924</v>
      </c>
      <c r="J88" s="60">
        <f t="shared" si="53"/>
        <v>2990.34872</v>
      </c>
      <c r="K88" s="255">
        <f t="shared" si="54"/>
        <v>317.53935228354925</v>
      </c>
      <c r="L88" s="265">
        <f t="shared" si="42"/>
        <v>569732.03739044431</v>
      </c>
      <c r="M88" s="207">
        <f t="shared" si="43"/>
        <v>-60.354786282506268</v>
      </c>
      <c r="N88" s="207">
        <f t="shared" si="55"/>
        <v>36.212871769503757</v>
      </c>
      <c r="O88" s="211">
        <f t="shared" si="44"/>
        <v>108289.11474345969</v>
      </c>
      <c r="P88" s="60">
        <f t="shared" si="56"/>
        <v>678021.15213390405</v>
      </c>
      <c r="Q88" s="266">
        <f t="shared" si="45"/>
        <v>226.73648313963332</v>
      </c>
      <c r="R88" s="265">
        <f t="shared" si="46"/>
        <v>379821.35826029629</v>
      </c>
      <c r="S88" s="274">
        <f t="shared" si="57"/>
        <v>127.01574091341972</v>
      </c>
      <c r="T88" s="250">
        <f t="shared" si="47"/>
        <v>1057842.5103942002</v>
      </c>
      <c r="U88" s="347">
        <f t="shared" si="40"/>
        <v>353.752224053053</v>
      </c>
      <c r="V88" s="322">
        <f t="shared" si="48"/>
        <v>1188771.7410258793</v>
      </c>
      <c r="W88" s="394">
        <f t="shared" si="49"/>
        <v>34304.162944875468</v>
      </c>
      <c r="X88" s="395">
        <f t="shared" si="58"/>
        <v>11.471626274033841</v>
      </c>
      <c r="Y88" s="294">
        <f t="shared" si="50"/>
        <v>142593.27768833516</v>
      </c>
      <c r="Z88" s="94">
        <f t="shared" si="51"/>
        <v>1092146.6733390756</v>
      </c>
      <c r="AA88" s="298"/>
      <c r="AB88" s="306">
        <v>999910.89685748261</v>
      </c>
      <c r="AC88" s="207">
        <f t="shared" si="59"/>
        <v>92235.776481593028</v>
      </c>
      <c r="AD88" s="215">
        <f t="shared" si="60"/>
        <v>9.2243995711489335E-2</v>
      </c>
      <c r="AE88" s="207">
        <f t="shared" si="61"/>
        <v>0</v>
      </c>
      <c r="AF88" s="207">
        <f t="shared" si="62"/>
        <v>0</v>
      </c>
      <c r="AG88" s="322">
        <f t="shared" si="63"/>
        <v>0</v>
      </c>
      <c r="AH88" s="368">
        <f t="shared" si="41"/>
        <v>142593.27768833516</v>
      </c>
      <c r="AI88" s="326">
        <f t="shared" si="64"/>
        <v>1092146.6733390756</v>
      </c>
      <c r="AJ88" s="289">
        <f t="shared" si="65"/>
        <v>92235.776481593028</v>
      </c>
      <c r="AK88" s="334">
        <f>PFI!X90</f>
        <v>9.2243995711489557E-2</v>
      </c>
      <c r="AL88" s="204"/>
      <c r="AM88" s="204"/>
      <c r="AN88" s="204"/>
      <c r="AO88" s="204"/>
    </row>
    <row r="89" spans="1:41" ht="15">
      <c r="A89" s="43">
        <v>73</v>
      </c>
      <c r="B89" s="67" t="s">
        <v>75</v>
      </c>
      <c r="C89" s="60">
        <f>Vertetie_ienemumi!I78</f>
        <v>1044141.1960247636</v>
      </c>
      <c r="D89" s="134">
        <f>Iedzivotaju_skaits_struktura!C78</f>
        <v>2043</v>
      </c>
      <c r="E89" s="134">
        <f>Iedzivotaju_skaits_struktura!D78</f>
        <v>115</v>
      </c>
      <c r="F89" s="134">
        <f>Iedzivotaju_skaits_struktura!E78</f>
        <v>222</v>
      </c>
      <c r="G89" s="134">
        <f>Iedzivotaju_skaits_struktura!F78</f>
        <v>380</v>
      </c>
      <c r="H89" s="134">
        <f>PFI!H91</f>
        <v>279.91200000000003</v>
      </c>
      <c r="I89" s="60">
        <f t="shared" si="52"/>
        <v>511.0823279612157</v>
      </c>
      <c r="J89" s="60">
        <f t="shared" si="53"/>
        <v>3742.4862399999997</v>
      </c>
      <c r="K89" s="255">
        <f t="shared" si="54"/>
        <v>278.99666934373653</v>
      </c>
      <c r="L89" s="265">
        <f t="shared" si="42"/>
        <v>626484.71761485818</v>
      </c>
      <c r="M89" s="207">
        <f t="shared" si="43"/>
        <v>-98.897469222318989</v>
      </c>
      <c r="N89" s="207">
        <f t="shared" si="55"/>
        <v>59.338481533391388</v>
      </c>
      <c r="O89" s="211">
        <f t="shared" si="44"/>
        <v>222073.45064121136</v>
      </c>
      <c r="P89" s="60">
        <f t="shared" si="56"/>
        <v>848558.16825606953</v>
      </c>
      <c r="Q89" s="266">
        <f t="shared" si="45"/>
        <v>226.73648313963329</v>
      </c>
      <c r="R89" s="265">
        <f t="shared" si="46"/>
        <v>417656.47840990545</v>
      </c>
      <c r="S89" s="274">
        <f t="shared" si="57"/>
        <v>111.59866773749461</v>
      </c>
      <c r="T89" s="250">
        <f t="shared" si="47"/>
        <v>1266214.646665975</v>
      </c>
      <c r="U89" s="347">
        <f t="shared" si="40"/>
        <v>338.33515087712789</v>
      </c>
      <c r="V89" s="322">
        <f t="shared" si="48"/>
        <v>1632019.0615181655</v>
      </c>
      <c r="W89" s="394">
        <f t="shared" si="49"/>
        <v>47094.867654868918</v>
      </c>
      <c r="X89" s="395">
        <f t="shared" si="58"/>
        <v>12.583845239433378</v>
      </c>
      <c r="Y89" s="294">
        <f t="shared" si="50"/>
        <v>269168.31829608028</v>
      </c>
      <c r="Z89" s="94">
        <f t="shared" si="51"/>
        <v>1313309.5143208439</v>
      </c>
      <c r="AA89" s="298"/>
      <c r="AB89" s="306">
        <v>1154383.3608118831</v>
      </c>
      <c r="AC89" s="207">
        <f t="shared" si="59"/>
        <v>158926.15350896074</v>
      </c>
      <c r="AD89" s="215">
        <f t="shared" si="60"/>
        <v>0.13767190251008743</v>
      </c>
      <c r="AE89" s="207">
        <f t="shared" si="61"/>
        <v>-13473.850046663545</v>
      </c>
      <c r="AF89" s="207">
        <f t="shared" si="62"/>
        <v>0</v>
      </c>
      <c r="AG89" s="322">
        <f t="shared" si="63"/>
        <v>0</v>
      </c>
      <c r="AH89" s="368">
        <f t="shared" si="41"/>
        <v>255694.46824941674</v>
      </c>
      <c r="AI89" s="326">
        <f t="shared" si="64"/>
        <v>1299835.6642741803</v>
      </c>
      <c r="AJ89" s="289">
        <f t="shared" si="65"/>
        <v>145452.30346229719</v>
      </c>
      <c r="AK89" s="334">
        <f>PFI!X91</f>
        <v>0.12599999999999989</v>
      </c>
      <c r="AL89" s="204"/>
      <c r="AM89" s="204"/>
      <c r="AN89" s="204"/>
      <c r="AO89" s="204"/>
    </row>
    <row r="90" spans="1:41" ht="15">
      <c r="A90" s="43">
        <v>74</v>
      </c>
      <c r="B90" s="67" t="s">
        <v>76</v>
      </c>
      <c r="C90" s="60">
        <f>Vertetie_ienemumi!I79</f>
        <v>1574520.3921562522</v>
      </c>
      <c r="D90" s="134">
        <f>Iedzivotaju_skaits_struktura!C79</f>
        <v>3975</v>
      </c>
      <c r="E90" s="134">
        <f>Iedzivotaju_skaits_struktura!D79</f>
        <v>201</v>
      </c>
      <c r="F90" s="134">
        <f>Iedzivotaju_skaits_struktura!E79</f>
        <v>347</v>
      </c>
      <c r="G90" s="134">
        <f>Iedzivotaju_skaits_struktura!F79</f>
        <v>852</v>
      </c>
      <c r="H90" s="134">
        <f>PFI!H92</f>
        <v>643.19200000000001</v>
      </c>
      <c r="I90" s="60">
        <f t="shared" si="52"/>
        <v>396.10575903301941</v>
      </c>
      <c r="J90" s="60">
        <f t="shared" si="53"/>
        <v>7184.6918400000013</v>
      </c>
      <c r="K90" s="255">
        <f t="shared" si="54"/>
        <v>219.14932849176338</v>
      </c>
      <c r="L90" s="265">
        <f t="shared" ref="L90:L121" si="66">C90*$L$14</f>
        <v>944712.23529375123</v>
      </c>
      <c r="M90" s="207">
        <f t="shared" ref="M90:M121" si="67">K90-$K$15</f>
        <v>-158.74481007429213</v>
      </c>
      <c r="N90" s="207">
        <f t="shared" si="55"/>
        <v>95.246886044575277</v>
      </c>
      <c r="O90" s="211">
        <f t="shared" ref="O90:O121" si="68">N90*J90</f>
        <v>684319.52494986996</v>
      </c>
      <c r="P90" s="60">
        <f t="shared" si="56"/>
        <v>1629031.7602436212</v>
      </c>
      <c r="Q90" s="266">
        <f t="shared" ref="Q90:Q121" si="69">P90/J90</f>
        <v>226.73648313963329</v>
      </c>
      <c r="R90" s="265">
        <f t="shared" ref="R90:R121" si="70">C90*$R$14</f>
        <v>629808.15686250094</v>
      </c>
      <c r="S90" s="274">
        <f t="shared" si="57"/>
        <v>87.659731396705368</v>
      </c>
      <c r="T90" s="250">
        <f t="shared" ref="T90:T121" si="71">R90+P90</f>
        <v>2258839.9171061222</v>
      </c>
      <c r="U90" s="347">
        <f t="shared" si="40"/>
        <v>314.39621453633868</v>
      </c>
      <c r="V90" s="322">
        <f t="shared" ref="V90:V121" si="72">($K$7-K90)*J90</f>
        <v>3563076.7910737349</v>
      </c>
      <c r="W90" s="394">
        <f t="shared" ref="W90:W121" si="73">V90*$W$14</f>
        <v>102819.03801028909</v>
      </c>
      <c r="X90" s="395">
        <f t="shared" si="58"/>
        <v>14.310848718361882</v>
      </c>
      <c r="Y90" s="294">
        <f t="shared" ref="Y90:Y121" si="74">O90+W90</f>
        <v>787138.56296015903</v>
      </c>
      <c r="Z90" s="94">
        <f t="shared" ref="Z90:Z121" si="75">T90+W90</f>
        <v>2361658.9551164112</v>
      </c>
      <c r="AA90" s="298"/>
      <c r="AB90" s="306">
        <v>2159063.9058586778</v>
      </c>
      <c r="AC90" s="207">
        <f t="shared" si="59"/>
        <v>202595.04925773339</v>
      </c>
      <c r="AD90" s="215">
        <f t="shared" si="60"/>
        <v>9.3834670066034853E-2</v>
      </c>
      <c r="AE90" s="207">
        <f t="shared" si="61"/>
        <v>0</v>
      </c>
      <c r="AF90" s="207">
        <f t="shared" si="62"/>
        <v>0</v>
      </c>
      <c r="AG90" s="322">
        <f t="shared" si="63"/>
        <v>0</v>
      </c>
      <c r="AH90" s="368">
        <f t="shared" si="41"/>
        <v>787138.56296015903</v>
      </c>
      <c r="AI90" s="326">
        <f t="shared" si="64"/>
        <v>2361658.9551164112</v>
      </c>
      <c r="AJ90" s="289">
        <f t="shared" si="65"/>
        <v>202595.04925773339</v>
      </c>
      <c r="AK90" s="334">
        <f>PFI!X92</f>
        <v>9.3834670066034853E-2</v>
      </c>
      <c r="AL90" s="204"/>
      <c r="AM90" s="204"/>
      <c r="AN90" s="204"/>
      <c r="AO90" s="204"/>
    </row>
    <row r="91" spans="1:41" ht="15">
      <c r="A91" s="43">
        <v>75</v>
      </c>
      <c r="B91" s="67" t="s">
        <v>77</v>
      </c>
      <c r="C91" s="60">
        <f>Vertetie_ienemumi!I80</f>
        <v>2103541.9894031039</v>
      </c>
      <c r="D91" s="134">
        <f>Iedzivotaju_skaits_struktura!C80</f>
        <v>3607</v>
      </c>
      <c r="E91" s="134">
        <f>Iedzivotaju_skaits_struktura!D80</f>
        <v>186</v>
      </c>
      <c r="F91" s="134">
        <f>Iedzivotaju_skaits_struktura!E80</f>
        <v>352</v>
      </c>
      <c r="G91" s="134">
        <f>Iedzivotaju_skaits_struktura!F80</f>
        <v>832</v>
      </c>
      <c r="H91" s="134">
        <f>PFI!H93</f>
        <v>350.42099999999999</v>
      </c>
      <c r="I91" s="60">
        <f t="shared" si="52"/>
        <v>583.18325184449793</v>
      </c>
      <c r="J91" s="60">
        <f t="shared" si="53"/>
        <v>6338.0799200000001</v>
      </c>
      <c r="K91" s="255">
        <f t="shared" si="54"/>
        <v>331.88947062111265</v>
      </c>
      <c r="L91" s="265">
        <f t="shared" si="66"/>
        <v>1262125.1936418624</v>
      </c>
      <c r="M91" s="207">
        <f t="shared" si="67"/>
        <v>-46.004667944942867</v>
      </c>
      <c r="N91" s="207">
        <f t="shared" si="55"/>
        <v>27.602800766965718</v>
      </c>
      <c r="O91" s="211">
        <f t="shared" si="68"/>
        <v>174948.75727686603</v>
      </c>
      <c r="P91" s="60">
        <f t="shared" si="56"/>
        <v>1437073.9509187285</v>
      </c>
      <c r="Q91" s="266">
        <f t="shared" si="69"/>
        <v>226.73648313963332</v>
      </c>
      <c r="R91" s="265">
        <f t="shared" si="70"/>
        <v>841416.79576124158</v>
      </c>
      <c r="S91" s="274">
        <f t="shared" si="57"/>
        <v>132.75578824844504</v>
      </c>
      <c r="T91" s="250">
        <f t="shared" si="71"/>
        <v>2278490.7466799701</v>
      </c>
      <c r="U91" s="347">
        <f t="shared" ref="U91:U135" si="76">T91/J91</f>
        <v>359.49227138807839</v>
      </c>
      <c r="V91" s="322">
        <f t="shared" si="72"/>
        <v>2428663.7431782587</v>
      </c>
      <c r="W91" s="394">
        <f t="shared" si="73"/>
        <v>70083.493667506744</v>
      </c>
      <c r="X91" s="395">
        <f t="shared" si="58"/>
        <v>11.057527603329234</v>
      </c>
      <c r="Y91" s="294">
        <f t="shared" si="74"/>
        <v>245032.25094437279</v>
      </c>
      <c r="Z91" s="94">
        <f t="shared" si="75"/>
        <v>2348574.2403474767</v>
      </c>
      <c r="AA91" s="298"/>
      <c r="AB91" s="306">
        <v>2036150.428713066</v>
      </c>
      <c r="AC91" s="207">
        <f t="shared" si="59"/>
        <v>312423.81163441064</v>
      </c>
      <c r="AD91" s="215">
        <f t="shared" si="60"/>
        <v>0.15343847253558551</v>
      </c>
      <c r="AE91" s="207">
        <f t="shared" si="61"/>
        <v>-55868.857616564259</v>
      </c>
      <c r="AF91" s="207">
        <f t="shared" si="62"/>
        <v>0</v>
      </c>
      <c r="AG91" s="322">
        <f t="shared" si="63"/>
        <v>0</v>
      </c>
      <c r="AH91" s="368">
        <f t="shared" ref="AH91:AH135" si="77">Y91+AE91+AG91</f>
        <v>189163.39332780853</v>
      </c>
      <c r="AI91" s="326">
        <f t="shared" si="64"/>
        <v>2292705.3827309124</v>
      </c>
      <c r="AJ91" s="289">
        <f t="shared" si="65"/>
        <v>256554.95401784638</v>
      </c>
      <c r="AK91" s="334">
        <f>PFI!X93</f>
        <v>0.12600000000000011</v>
      </c>
      <c r="AL91" s="204"/>
      <c r="AM91" s="204"/>
      <c r="AN91" s="204"/>
      <c r="AO91" s="204"/>
    </row>
    <row r="92" spans="1:41" ht="15">
      <c r="A92" s="43">
        <v>76</v>
      </c>
      <c r="B92" s="67" t="s">
        <v>78</v>
      </c>
      <c r="C92" s="60">
        <f>Vertetie_ienemumi!I81</f>
        <v>22178433.762601938</v>
      </c>
      <c r="D92" s="134">
        <f>Iedzivotaju_skaits_struktura!C81</f>
        <v>36888</v>
      </c>
      <c r="E92" s="134">
        <f>Iedzivotaju_skaits_struktura!D81</f>
        <v>2703</v>
      </c>
      <c r="F92" s="134">
        <f>Iedzivotaju_skaits_struktura!E81</f>
        <v>3911</v>
      </c>
      <c r="G92" s="134">
        <f>Iedzivotaju_skaits_struktura!F81</f>
        <v>7871</v>
      </c>
      <c r="H92" s="134">
        <f>PFI!H94</f>
        <v>987.93799999999999</v>
      </c>
      <c r="I92" s="60">
        <f t="shared" si="52"/>
        <v>601.23708963895945</v>
      </c>
      <c r="J92" s="60">
        <f t="shared" si="53"/>
        <v>63289.085760000002</v>
      </c>
      <c r="K92" s="255">
        <f t="shared" si="54"/>
        <v>350.43062316787586</v>
      </c>
      <c r="L92" s="265">
        <f t="shared" si="66"/>
        <v>13307060.257561162</v>
      </c>
      <c r="M92" s="207">
        <f t="shared" si="67"/>
        <v>-27.463515398179652</v>
      </c>
      <c r="N92" s="207">
        <f t="shared" si="55"/>
        <v>16.478109238907791</v>
      </c>
      <c r="O92" s="211">
        <f t="shared" si="68"/>
        <v>1042884.4687838836</v>
      </c>
      <c r="P92" s="60">
        <f t="shared" si="56"/>
        <v>14349944.726345045</v>
      </c>
      <c r="Q92" s="266">
        <f t="shared" si="69"/>
        <v>226.73648313963329</v>
      </c>
      <c r="R92" s="265">
        <f t="shared" si="70"/>
        <v>8871373.505040776</v>
      </c>
      <c r="S92" s="274">
        <f t="shared" si="57"/>
        <v>140.17224926715036</v>
      </c>
      <c r="T92" s="250">
        <f t="shared" si="71"/>
        <v>23221318.23138582</v>
      </c>
      <c r="U92" s="347">
        <f t="shared" si="76"/>
        <v>366.9087324067836</v>
      </c>
      <c r="V92" s="322">
        <f t="shared" si="72"/>
        <v>23078041.528310061</v>
      </c>
      <c r="W92" s="394">
        <f t="shared" si="73"/>
        <v>665958.71159635577</v>
      </c>
      <c r="X92" s="395">
        <f t="shared" si="58"/>
        <v>10.522489045295316</v>
      </c>
      <c r="Y92" s="294">
        <f t="shared" si="74"/>
        <v>1708843.1803802394</v>
      </c>
      <c r="Z92" s="94">
        <f t="shared" si="75"/>
        <v>23887276.942982174</v>
      </c>
      <c r="AA92" s="298"/>
      <c r="AB92" s="306">
        <v>21350562.585964505</v>
      </c>
      <c r="AC92" s="207">
        <f t="shared" si="59"/>
        <v>2536714.3570176698</v>
      </c>
      <c r="AD92" s="215">
        <f t="shared" si="60"/>
        <v>0.11881252996514768</v>
      </c>
      <c r="AE92" s="207">
        <f t="shared" si="61"/>
        <v>0</v>
      </c>
      <c r="AF92" s="207">
        <f t="shared" si="62"/>
        <v>0</v>
      </c>
      <c r="AG92" s="322">
        <f t="shared" si="63"/>
        <v>0</v>
      </c>
      <c r="AH92" s="368">
        <f t="shared" si="77"/>
        <v>1708843.1803802394</v>
      </c>
      <c r="AI92" s="326">
        <f t="shared" si="64"/>
        <v>23887276.942982174</v>
      </c>
      <c r="AJ92" s="289">
        <f t="shared" si="65"/>
        <v>2536714.3570176698</v>
      </c>
      <c r="AK92" s="334">
        <f>PFI!X94</f>
        <v>0.11881252996514791</v>
      </c>
      <c r="AL92" s="204"/>
      <c r="AM92" s="204"/>
      <c r="AN92" s="204"/>
      <c r="AO92" s="204"/>
    </row>
    <row r="93" spans="1:41" ht="15">
      <c r="A93" s="43">
        <v>77</v>
      </c>
      <c r="B93" s="67" t="s">
        <v>79</v>
      </c>
      <c r="C93" s="60">
        <f>Vertetie_ienemumi!I82</f>
        <v>13701101.603222866</v>
      </c>
      <c r="D93" s="134">
        <f>Iedzivotaju_skaits_struktura!C82</f>
        <v>20219</v>
      </c>
      <c r="E93" s="134">
        <f>Iedzivotaju_skaits_struktura!D82</f>
        <v>1470</v>
      </c>
      <c r="F93" s="134">
        <f>Iedzivotaju_skaits_struktura!E82</f>
        <v>2157</v>
      </c>
      <c r="G93" s="134">
        <f>Iedzivotaju_skaits_struktura!F82</f>
        <v>3907</v>
      </c>
      <c r="H93" s="134">
        <f>PFI!H95</f>
        <v>298.10200000000003</v>
      </c>
      <c r="I93" s="60">
        <f t="shared" si="52"/>
        <v>677.63497716122788</v>
      </c>
      <c r="J93" s="60">
        <f t="shared" si="53"/>
        <v>34034.915039999993</v>
      </c>
      <c r="K93" s="255">
        <f t="shared" si="54"/>
        <v>402.56018230456755</v>
      </c>
      <c r="L93" s="265">
        <f t="shared" si="66"/>
        <v>8220660.961933719</v>
      </c>
      <c r="M93" s="207">
        <f t="shared" si="67"/>
        <v>24.66604373851203</v>
      </c>
      <c r="N93" s="207">
        <f t="shared" si="55"/>
        <v>-14.799626243107218</v>
      </c>
      <c r="O93" s="211">
        <f t="shared" si="68"/>
        <v>-503704.02180790843</v>
      </c>
      <c r="P93" s="60">
        <f t="shared" si="56"/>
        <v>7716956.9401258109</v>
      </c>
      <c r="Q93" s="266">
        <f t="shared" si="69"/>
        <v>226.73648313963332</v>
      </c>
      <c r="R93" s="265">
        <f t="shared" si="70"/>
        <v>5480440.6412891466</v>
      </c>
      <c r="S93" s="274">
        <f t="shared" si="57"/>
        <v>161.02407292182704</v>
      </c>
      <c r="T93" s="250">
        <f t="shared" si="71"/>
        <v>13197397.581414957</v>
      </c>
      <c r="U93" s="347">
        <f t="shared" si="76"/>
        <v>387.76055606146031</v>
      </c>
      <c r="V93" s="322">
        <f t="shared" si="72"/>
        <v>10636432.634150337</v>
      </c>
      <c r="W93" s="394">
        <f t="shared" si="73"/>
        <v>306933.53958700888</v>
      </c>
      <c r="X93" s="395">
        <f t="shared" si="58"/>
        <v>9.0181961443500338</v>
      </c>
      <c r="Y93" s="294">
        <f t="shared" si="74"/>
        <v>-196770.48222089955</v>
      </c>
      <c r="Z93" s="94">
        <f t="shared" si="75"/>
        <v>13504331.121001966</v>
      </c>
      <c r="AA93" s="298"/>
      <c r="AB93" s="306">
        <v>12799248.604397133</v>
      </c>
      <c r="AC93" s="207">
        <f t="shared" si="59"/>
        <v>705082.5166048333</v>
      </c>
      <c r="AD93" s="215">
        <f t="shared" si="60"/>
        <v>5.5087805417155966E-2</v>
      </c>
      <c r="AE93" s="207">
        <f t="shared" si="61"/>
        <v>0</v>
      </c>
      <c r="AF93" s="207">
        <f t="shared" si="62"/>
        <v>0</v>
      </c>
      <c r="AG93" s="322">
        <f t="shared" si="63"/>
        <v>0</v>
      </c>
      <c r="AH93" s="368">
        <f t="shared" si="77"/>
        <v>-196770.48222089955</v>
      </c>
      <c r="AI93" s="326">
        <f t="shared" si="64"/>
        <v>13504331.121001966</v>
      </c>
      <c r="AJ93" s="289">
        <f t="shared" si="65"/>
        <v>705082.5166048333</v>
      </c>
      <c r="AK93" s="334">
        <f>PFI!X95</f>
        <v>5.5087805417155966E-2</v>
      </c>
      <c r="AL93" s="204"/>
      <c r="AM93" s="204"/>
      <c r="AN93" s="204"/>
      <c r="AO93" s="204"/>
    </row>
    <row r="94" spans="1:41" ht="15">
      <c r="A94" s="43">
        <v>78</v>
      </c>
      <c r="B94" s="70" t="s">
        <v>80</v>
      </c>
      <c r="C94" s="60">
        <f>Vertetie_ienemumi!I83</f>
        <v>6837323.2476134971</v>
      </c>
      <c r="D94" s="134">
        <f>Iedzivotaju_skaits_struktura!C83</f>
        <v>10628</v>
      </c>
      <c r="E94" s="134">
        <f>Iedzivotaju_skaits_struktura!D83</f>
        <v>1008</v>
      </c>
      <c r="F94" s="134">
        <f>Iedzivotaju_skaits_struktura!E83</f>
        <v>1214</v>
      </c>
      <c r="G94" s="134">
        <f>Iedzivotaju_skaits_struktura!F83</f>
        <v>1840</v>
      </c>
      <c r="H94" s="134">
        <f>PFI!H96</f>
        <v>285.67599999999999</v>
      </c>
      <c r="I94" s="60">
        <f t="shared" si="52"/>
        <v>643.33112980932412</v>
      </c>
      <c r="J94" s="60">
        <f t="shared" si="53"/>
        <v>18740.187519999999</v>
      </c>
      <c r="K94" s="255">
        <f t="shared" si="54"/>
        <v>364.84817669601938</v>
      </c>
      <c r="L94" s="265">
        <f t="shared" si="66"/>
        <v>4102393.9485680982</v>
      </c>
      <c r="M94" s="207">
        <f t="shared" si="67"/>
        <v>-13.045961870036137</v>
      </c>
      <c r="N94" s="207">
        <f t="shared" si="55"/>
        <v>7.8275771220216823</v>
      </c>
      <c r="O94" s="211">
        <f t="shared" si="68"/>
        <v>146690.26309394825</v>
      </c>
      <c r="P94" s="60">
        <f t="shared" si="56"/>
        <v>4249084.2116620466</v>
      </c>
      <c r="Q94" s="266">
        <f t="shared" si="69"/>
        <v>226.73648313963332</v>
      </c>
      <c r="R94" s="265">
        <f t="shared" si="70"/>
        <v>2734929.2990453988</v>
      </c>
      <c r="S94" s="274">
        <f t="shared" si="57"/>
        <v>145.93927067840775</v>
      </c>
      <c r="T94" s="250">
        <f t="shared" si="71"/>
        <v>6984013.5107074454</v>
      </c>
      <c r="U94" s="347">
        <f t="shared" si="76"/>
        <v>372.67575381804107</v>
      </c>
      <c r="V94" s="322">
        <f t="shared" si="72"/>
        <v>6563325.9047868578</v>
      </c>
      <c r="W94" s="394">
        <f t="shared" si="73"/>
        <v>189396.6634030453</v>
      </c>
      <c r="X94" s="395">
        <f t="shared" si="58"/>
        <v>10.106444409956753</v>
      </c>
      <c r="Y94" s="294">
        <f t="shared" si="74"/>
        <v>336086.92649699352</v>
      </c>
      <c r="Z94" s="94">
        <f t="shared" si="75"/>
        <v>7173410.1741104908</v>
      </c>
      <c r="AA94" s="298"/>
      <c r="AB94" s="306">
        <v>6414926.3113175202</v>
      </c>
      <c r="AC94" s="207">
        <f t="shared" si="59"/>
        <v>758483.86279297061</v>
      </c>
      <c r="AD94" s="215">
        <f t="shared" si="60"/>
        <v>0.11823734614921722</v>
      </c>
      <c r="AE94" s="207">
        <f t="shared" si="61"/>
        <v>0</v>
      </c>
      <c r="AF94" s="207">
        <f t="shared" si="62"/>
        <v>0</v>
      </c>
      <c r="AG94" s="322">
        <f t="shared" si="63"/>
        <v>0</v>
      </c>
      <c r="AH94" s="368">
        <f t="shared" si="77"/>
        <v>336086.92649699352</v>
      </c>
      <c r="AI94" s="326">
        <f t="shared" si="64"/>
        <v>7173410.1741104908</v>
      </c>
      <c r="AJ94" s="289">
        <f t="shared" si="65"/>
        <v>758483.86279297061</v>
      </c>
      <c r="AK94" s="334">
        <f>PFI!X96</f>
        <v>0.11823734614921722</v>
      </c>
      <c r="AL94" s="204"/>
      <c r="AM94" s="204"/>
      <c r="AN94" s="204"/>
      <c r="AO94" s="204"/>
    </row>
    <row r="95" spans="1:41" ht="15">
      <c r="A95" s="43">
        <v>79</v>
      </c>
      <c r="B95" s="67" t="s">
        <v>81</v>
      </c>
      <c r="C95" s="60">
        <f>Vertetie_ienemumi!I84</f>
        <v>2081581.9685512783</v>
      </c>
      <c r="D95" s="134">
        <f>Iedzivotaju_skaits_struktura!C84</f>
        <v>4213</v>
      </c>
      <c r="E95" s="134">
        <f>Iedzivotaju_skaits_struktura!D84</f>
        <v>255</v>
      </c>
      <c r="F95" s="134">
        <f>Iedzivotaju_skaits_struktura!E84</f>
        <v>430</v>
      </c>
      <c r="G95" s="134">
        <f>Iedzivotaju_skaits_struktura!F84</f>
        <v>892</v>
      </c>
      <c r="H95" s="134">
        <f>PFI!H97</f>
        <v>485.005</v>
      </c>
      <c r="I95" s="60">
        <f t="shared" si="52"/>
        <v>494.08544233355764</v>
      </c>
      <c r="J95" s="60">
        <f t="shared" si="53"/>
        <v>7608.7875999999997</v>
      </c>
      <c r="K95" s="255">
        <f t="shared" si="54"/>
        <v>273.57603838899098</v>
      </c>
      <c r="L95" s="265">
        <f t="shared" si="66"/>
        <v>1248949.1811307669</v>
      </c>
      <c r="M95" s="207">
        <f t="shared" si="67"/>
        <v>-104.31810017706454</v>
      </c>
      <c r="N95" s="207">
        <f t="shared" si="55"/>
        <v>62.590860106238722</v>
      </c>
      <c r="O95" s="211">
        <f t="shared" si="68"/>
        <v>476240.56024968385</v>
      </c>
      <c r="P95" s="60">
        <f t="shared" si="56"/>
        <v>1725189.7413804508</v>
      </c>
      <c r="Q95" s="266">
        <f t="shared" si="69"/>
        <v>226.73648313963329</v>
      </c>
      <c r="R95" s="265">
        <f t="shared" si="70"/>
        <v>832632.78742051136</v>
      </c>
      <c r="S95" s="274">
        <f t="shared" si="57"/>
        <v>109.43041535559639</v>
      </c>
      <c r="T95" s="250">
        <f t="shared" si="71"/>
        <v>2557822.528800962</v>
      </c>
      <c r="U95" s="347">
        <f t="shared" si="76"/>
        <v>336.16689849522965</v>
      </c>
      <c r="V95" s="322">
        <f t="shared" si="72"/>
        <v>3359275.7066409881</v>
      </c>
      <c r="W95" s="394">
        <f t="shared" si="73"/>
        <v>96937.988379440678</v>
      </c>
      <c r="X95" s="395">
        <f t="shared" si="58"/>
        <v>12.740267369198305</v>
      </c>
      <c r="Y95" s="294">
        <f t="shared" si="74"/>
        <v>573178.54862912453</v>
      </c>
      <c r="Z95" s="94">
        <f t="shared" si="75"/>
        <v>2654760.5171804028</v>
      </c>
      <c r="AA95" s="298"/>
      <c r="AB95" s="306">
        <v>2369898.0361748408</v>
      </c>
      <c r="AC95" s="207">
        <f t="shared" si="59"/>
        <v>284862.481005562</v>
      </c>
      <c r="AD95" s="215">
        <f t="shared" si="60"/>
        <v>0.12020031100804118</v>
      </c>
      <c r="AE95" s="207">
        <f t="shared" si="61"/>
        <v>0</v>
      </c>
      <c r="AF95" s="207">
        <f t="shared" si="62"/>
        <v>0</v>
      </c>
      <c r="AG95" s="322">
        <f t="shared" si="63"/>
        <v>0</v>
      </c>
      <c r="AH95" s="368">
        <f t="shared" si="77"/>
        <v>573178.54862912453</v>
      </c>
      <c r="AI95" s="326">
        <f t="shared" si="64"/>
        <v>2654760.5171804028</v>
      </c>
      <c r="AJ95" s="289">
        <f t="shared" si="65"/>
        <v>284862.481005562</v>
      </c>
      <c r="AK95" s="334">
        <f>PFI!X97</f>
        <v>0.12020031100804118</v>
      </c>
      <c r="AL95" s="204"/>
      <c r="AM95" s="204"/>
      <c r="AN95" s="204"/>
      <c r="AO95" s="204"/>
    </row>
    <row r="96" spans="1:41" ht="15">
      <c r="A96" s="43">
        <v>80</v>
      </c>
      <c r="B96" s="67" t="s">
        <v>82</v>
      </c>
      <c r="C96" s="60">
        <f>Vertetie_ienemumi!I85</f>
        <v>1374436.0288549783</v>
      </c>
      <c r="D96" s="134">
        <f>Iedzivotaju_skaits_struktura!C85</f>
        <v>2975</v>
      </c>
      <c r="E96" s="134">
        <f>Iedzivotaju_skaits_struktura!D85</f>
        <v>168</v>
      </c>
      <c r="F96" s="134">
        <f>Iedzivotaju_skaits_struktura!E85</f>
        <v>274</v>
      </c>
      <c r="G96" s="134">
        <f>Iedzivotaju_skaits_struktura!F85</f>
        <v>697</v>
      </c>
      <c r="H96" s="134">
        <f>PFI!H98</f>
        <v>515.16599999999994</v>
      </c>
      <c r="I96" s="60">
        <f t="shared" si="52"/>
        <v>461.99530381679944</v>
      </c>
      <c r="J96" s="60">
        <f t="shared" si="53"/>
        <v>5560.1923199999992</v>
      </c>
      <c r="K96" s="255">
        <f t="shared" si="54"/>
        <v>247.19217425468091</v>
      </c>
      <c r="L96" s="265">
        <f t="shared" si="66"/>
        <v>824661.61731298699</v>
      </c>
      <c r="M96" s="207">
        <f t="shared" si="67"/>
        <v>-130.70196431137461</v>
      </c>
      <c r="N96" s="207">
        <f t="shared" si="55"/>
        <v>78.421178586824766</v>
      </c>
      <c r="O96" s="211">
        <f t="shared" si="68"/>
        <v>436036.83490381145</v>
      </c>
      <c r="P96" s="60">
        <f t="shared" si="56"/>
        <v>1260698.4522167984</v>
      </c>
      <c r="Q96" s="266">
        <f t="shared" si="69"/>
        <v>226.73648313963332</v>
      </c>
      <c r="R96" s="265">
        <f t="shared" si="70"/>
        <v>549774.41154199129</v>
      </c>
      <c r="S96" s="274">
        <f t="shared" si="57"/>
        <v>98.876869701872351</v>
      </c>
      <c r="T96" s="250">
        <f t="shared" si="71"/>
        <v>1810472.8637587898</v>
      </c>
      <c r="U96" s="347">
        <f t="shared" si="76"/>
        <v>325.61335284150567</v>
      </c>
      <c r="V96" s="322">
        <f t="shared" si="72"/>
        <v>2601521.3312659813</v>
      </c>
      <c r="W96" s="394">
        <f t="shared" si="73"/>
        <v>75071.612633812416</v>
      </c>
      <c r="X96" s="395">
        <f t="shared" si="58"/>
        <v>13.501621583084455</v>
      </c>
      <c r="Y96" s="294">
        <f t="shared" si="74"/>
        <v>511108.44753762387</v>
      </c>
      <c r="Z96" s="94">
        <f t="shared" si="75"/>
        <v>1885544.4763926023</v>
      </c>
      <c r="AA96" s="298"/>
      <c r="AB96" s="306">
        <v>1666609.1876510126</v>
      </c>
      <c r="AC96" s="207">
        <f t="shared" si="59"/>
        <v>218935.28874158976</v>
      </c>
      <c r="AD96" s="215">
        <f t="shared" si="60"/>
        <v>0.1313657037077578</v>
      </c>
      <c r="AE96" s="207">
        <f t="shared" si="61"/>
        <v>-8942.5310975622851</v>
      </c>
      <c r="AF96" s="207">
        <f t="shared" si="62"/>
        <v>0</v>
      </c>
      <c r="AG96" s="322">
        <f t="shared" si="63"/>
        <v>0</v>
      </c>
      <c r="AH96" s="368">
        <f t="shared" si="77"/>
        <v>502165.91644006158</v>
      </c>
      <c r="AI96" s="326">
        <f t="shared" si="64"/>
        <v>1876601.94529504</v>
      </c>
      <c r="AJ96" s="289">
        <f t="shared" si="65"/>
        <v>209992.75764402747</v>
      </c>
      <c r="AK96" s="334">
        <f>PFI!X98</f>
        <v>0.12599999999999989</v>
      </c>
      <c r="AL96" s="204"/>
      <c r="AM96" s="204"/>
      <c r="AN96" s="204"/>
      <c r="AO96" s="204"/>
    </row>
    <row r="97" spans="1:41" ht="15">
      <c r="A97" s="43">
        <v>81</v>
      </c>
      <c r="B97" s="67" t="s">
        <v>83</v>
      </c>
      <c r="C97" s="60">
        <f>Vertetie_ienemumi!I86</f>
        <v>2571029.259992802</v>
      </c>
      <c r="D97" s="134">
        <f>Iedzivotaju_skaits_struktura!C86</f>
        <v>5763</v>
      </c>
      <c r="E97" s="134">
        <f>Iedzivotaju_skaits_struktura!D86</f>
        <v>331</v>
      </c>
      <c r="F97" s="134">
        <f>Iedzivotaju_skaits_struktura!E86</f>
        <v>585</v>
      </c>
      <c r="G97" s="134">
        <f>Iedzivotaju_skaits_struktura!F86</f>
        <v>1351</v>
      </c>
      <c r="H97" s="134">
        <f>PFI!H99</f>
        <v>375.03500000000003</v>
      </c>
      <c r="I97" s="60">
        <f t="shared" si="52"/>
        <v>446.12688877195939</v>
      </c>
      <c r="J97" s="60">
        <f t="shared" si="53"/>
        <v>10014.433199999999</v>
      </c>
      <c r="K97" s="255">
        <f t="shared" si="54"/>
        <v>256.7323790219902</v>
      </c>
      <c r="L97" s="265">
        <f t="shared" si="66"/>
        <v>1542617.5559956811</v>
      </c>
      <c r="M97" s="207">
        <f t="shared" si="67"/>
        <v>-121.16175954406532</v>
      </c>
      <c r="N97" s="207">
        <f t="shared" si="55"/>
        <v>72.697055726439189</v>
      </c>
      <c r="O97" s="211">
        <f t="shared" si="68"/>
        <v>728019.80840910273</v>
      </c>
      <c r="P97" s="60">
        <f t="shared" si="56"/>
        <v>2270637.3644047836</v>
      </c>
      <c r="Q97" s="266">
        <f t="shared" si="69"/>
        <v>226.73648313963326</v>
      </c>
      <c r="R97" s="265">
        <f t="shared" si="70"/>
        <v>1028411.7039971208</v>
      </c>
      <c r="S97" s="274">
        <f t="shared" si="57"/>
        <v>102.69295160879608</v>
      </c>
      <c r="T97" s="250">
        <f t="shared" si="71"/>
        <v>3299049.0684019043</v>
      </c>
      <c r="U97" s="347">
        <f t="shared" si="76"/>
        <v>329.42943474842934</v>
      </c>
      <c r="V97" s="322">
        <f t="shared" si="72"/>
        <v>4590046.6700174203</v>
      </c>
      <c r="W97" s="394">
        <f t="shared" si="73"/>
        <v>132454.11499854355</v>
      </c>
      <c r="X97" s="395">
        <f t="shared" si="58"/>
        <v>13.226321685239615</v>
      </c>
      <c r="Y97" s="294">
        <f t="shared" si="74"/>
        <v>860473.92340764625</v>
      </c>
      <c r="Z97" s="94">
        <f t="shared" si="75"/>
        <v>3431503.1834004479</v>
      </c>
      <c r="AA97" s="298"/>
      <c r="AB97" s="306">
        <v>3320721.3597833123</v>
      </c>
      <c r="AC97" s="207">
        <f t="shared" si="59"/>
        <v>110781.82361713564</v>
      </c>
      <c r="AD97" s="215">
        <f t="shared" si="60"/>
        <v>3.3360770632187231E-2</v>
      </c>
      <c r="AE97" s="207">
        <f t="shared" si="61"/>
        <v>0</v>
      </c>
      <c r="AF97" s="207">
        <f t="shared" si="62"/>
        <v>0</v>
      </c>
      <c r="AG97" s="322">
        <f t="shared" si="63"/>
        <v>0</v>
      </c>
      <c r="AH97" s="368">
        <f t="shared" si="77"/>
        <v>860473.92340764625</v>
      </c>
      <c r="AI97" s="326">
        <f t="shared" si="64"/>
        <v>3431503.1834004479</v>
      </c>
      <c r="AJ97" s="289">
        <f t="shared" si="65"/>
        <v>110781.82361713564</v>
      </c>
      <c r="AK97" s="334">
        <f>PFI!X99</f>
        <v>3.3360770632187231E-2</v>
      </c>
      <c r="AL97" s="204"/>
      <c r="AM97" s="204"/>
      <c r="AN97" s="204"/>
      <c r="AO97" s="204"/>
    </row>
    <row r="98" spans="1:41" ht="15">
      <c r="A98" s="43">
        <v>82</v>
      </c>
      <c r="B98" s="67" t="s">
        <v>84</v>
      </c>
      <c r="C98" s="60">
        <f>Vertetie_ienemumi!I87</f>
        <v>4604270.9565355591</v>
      </c>
      <c r="D98" s="134">
        <f>Iedzivotaju_skaits_struktura!C87</f>
        <v>10692</v>
      </c>
      <c r="E98" s="134">
        <f>Iedzivotaju_skaits_struktura!D87</f>
        <v>657</v>
      </c>
      <c r="F98" s="134">
        <f>Iedzivotaju_skaits_struktura!E87</f>
        <v>972</v>
      </c>
      <c r="G98" s="134">
        <f>Iedzivotaju_skaits_struktura!F87</f>
        <v>2274</v>
      </c>
      <c r="H98" s="134">
        <f>PFI!H100</f>
        <v>363.12099999999998</v>
      </c>
      <c r="I98" s="60">
        <f t="shared" si="52"/>
        <v>430.62766147919558</v>
      </c>
      <c r="J98" s="60">
        <f t="shared" si="53"/>
        <v>17632.803919999998</v>
      </c>
      <c r="K98" s="255">
        <f t="shared" si="54"/>
        <v>261.11961418190373</v>
      </c>
      <c r="L98" s="265">
        <f t="shared" si="66"/>
        <v>2762562.5739213354</v>
      </c>
      <c r="M98" s="207">
        <f t="shared" si="67"/>
        <v>-116.77452438415179</v>
      </c>
      <c r="N98" s="207">
        <f t="shared" si="55"/>
        <v>70.064714630491068</v>
      </c>
      <c r="O98" s="211">
        <f t="shared" si="68"/>
        <v>1235437.3747902042</v>
      </c>
      <c r="P98" s="60">
        <f t="shared" si="56"/>
        <v>3997999.9487115396</v>
      </c>
      <c r="Q98" s="266">
        <f t="shared" si="69"/>
        <v>226.73648313963329</v>
      </c>
      <c r="R98" s="265">
        <f t="shared" si="70"/>
        <v>1841708.3826142238</v>
      </c>
      <c r="S98" s="274">
        <f t="shared" si="57"/>
        <v>104.44784567276149</v>
      </c>
      <c r="T98" s="250">
        <f t="shared" si="71"/>
        <v>5839708.3313257638</v>
      </c>
      <c r="U98" s="347">
        <f t="shared" si="76"/>
        <v>331.18432881239482</v>
      </c>
      <c r="V98" s="322">
        <f t="shared" si="72"/>
        <v>8004515.303090387</v>
      </c>
      <c r="W98" s="394">
        <f t="shared" si="73"/>
        <v>230984.79529383781</v>
      </c>
      <c r="X98" s="395">
        <f t="shared" si="58"/>
        <v>13.099720063911301</v>
      </c>
      <c r="Y98" s="294">
        <f t="shared" si="74"/>
        <v>1466422.170084042</v>
      </c>
      <c r="Z98" s="94">
        <f t="shared" si="75"/>
        <v>6070693.1266196016</v>
      </c>
      <c r="AA98" s="298"/>
      <c r="AB98" s="306">
        <v>5890971.7828222318</v>
      </c>
      <c r="AC98" s="207">
        <f t="shared" si="59"/>
        <v>179721.34379736986</v>
      </c>
      <c r="AD98" s="215">
        <f t="shared" si="60"/>
        <v>3.0507928135291351E-2</v>
      </c>
      <c r="AE98" s="207">
        <f t="shared" si="61"/>
        <v>0</v>
      </c>
      <c r="AF98" s="207">
        <f t="shared" si="62"/>
        <v>0</v>
      </c>
      <c r="AG98" s="322">
        <f t="shared" si="63"/>
        <v>0</v>
      </c>
      <c r="AH98" s="368">
        <f t="shared" si="77"/>
        <v>1466422.170084042</v>
      </c>
      <c r="AI98" s="326">
        <f t="shared" si="64"/>
        <v>6070693.1266196016</v>
      </c>
      <c r="AJ98" s="289">
        <f t="shared" si="65"/>
        <v>179721.34379736986</v>
      </c>
      <c r="AK98" s="334">
        <f>PFI!X100</f>
        <v>3.0507928135291351E-2</v>
      </c>
      <c r="AL98" s="204"/>
      <c r="AM98" s="204"/>
      <c r="AN98" s="204"/>
      <c r="AO98" s="204"/>
    </row>
    <row r="99" spans="1:41" ht="15">
      <c r="A99" s="43">
        <v>83</v>
      </c>
      <c r="B99" s="67" t="s">
        <v>85</v>
      </c>
      <c r="C99" s="60">
        <f>Vertetie_ienemumi!I88</f>
        <v>2392102.0577508975</v>
      </c>
      <c r="D99" s="134">
        <f>Iedzivotaju_skaits_struktura!C88</f>
        <v>6044</v>
      </c>
      <c r="E99" s="134">
        <f>Iedzivotaju_skaits_struktura!D88</f>
        <v>378</v>
      </c>
      <c r="F99" s="134">
        <f>Iedzivotaju_skaits_struktura!E88</f>
        <v>685</v>
      </c>
      <c r="G99" s="134">
        <f>Iedzivotaju_skaits_struktura!F88</f>
        <v>1309</v>
      </c>
      <c r="H99" s="134">
        <f>PFI!H101</f>
        <v>519.66099999999994</v>
      </c>
      <c r="I99" s="60">
        <f t="shared" si="52"/>
        <v>395.7812802367468</v>
      </c>
      <c r="J99" s="60">
        <f t="shared" si="53"/>
        <v>10920.164720000001</v>
      </c>
      <c r="K99" s="255">
        <f t="shared" si="54"/>
        <v>219.05366073552207</v>
      </c>
      <c r="L99" s="265">
        <f t="shared" si="66"/>
        <v>1435261.2346505385</v>
      </c>
      <c r="M99" s="207">
        <f t="shared" si="67"/>
        <v>-158.84047783053344</v>
      </c>
      <c r="N99" s="207">
        <f t="shared" si="55"/>
        <v>95.30428669832007</v>
      </c>
      <c r="O99" s="211">
        <f t="shared" si="68"/>
        <v>1040738.5092677602</v>
      </c>
      <c r="P99" s="60">
        <f t="shared" si="56"/>
        <v>2475999.7439182987</v>
      </c>
      <c r="Q99" s="266">
        <f t="shared" si="69"/>
        <v>226.73648313963332</v>
      </c>
      <c r="R99" s="265">
        <f t="shared" si="70"/>
        <v>956840.82310035906</v>
      </c>
      <c r="S99" s="274">
        <f t="shared" si="57"/>
        <v>87.621464294208835</v>
      </c>
      <c r="T99" s="250">
        <f t="shared" si="71"/>
        <v>3432840.5670186579</v>
      </c>
      <c r="U99" s="347">
        <f t="shared" si="76"/>
        <v>314.35794743384218</v>
      </c>
      <c r="V99" s="322">
        <f t="shared" si="72"/>
        <v>5416640.3010416934</v>
      </c>
      <c r="W99" s="394">
        <f t="shared" si="73"/>
        <v>156306.97222021906</v>
      </c>
      <c r="X99" s="395">
        <f t="shared" si="58"/>
        <v>14.313609384842598</v>
      </c>
      <c r="Y99" s="294">
        <f t="shared" si="74"/>
        <v>1197045.4814879792</v>
      </c>
      <c r="Z99" s="94">
        <f t="shared" si="75"/>
        <v>3589147.5392388771</v>
      </c>
      <c r="AA99" s="298"/>
      <c r="AB99" s="306">
        <v>3612754.8087221291</v>
      </c>
      <c r="AC99" s="301">
        <f t="shared" si="59"/>
        <v>-23607.269483251963</v>
      </c>
      <c r="AD99" s="215">
        <f t="shared" si="60"/>
        <v>-6.5344233785967765E-3</v>
      </c>
      <c r="AE99" s="207">
        <f t="shared" si="61"/>
        <v>0</v>
      </c>
      <c r="AF99" s="207">
        <f t="shared" si="62"/>
        <v>23607.269483251963</v>
      </c>
      <c r="AG99" s="322">
        <f t="shared" si="63"/>
        <v>23697.581811124925</v>
      </c>
      <c r="AH99" s="368">
        <f t="shared" si="77"/>
        <v>1220743.0632991041</v>
      </c>
      <c r="AI99" s="326">
        <f t="shared" si="64"/>
        <v>3612845.1210500021</v>
      </c>
      <c r="AJ99" s="289">
        <f t="shared" si="65"/>
        <v>90.31232787296176</v>
      </c>
      <c r="AK99" s="334">
        <f>PFI!X101</f>
        <v>2.499818909784679E-5</v>
      </c>
      <c r="AL99" s="204"/>
      <c r="AM99" s="204"/>
      <c r="AN99" s="204"/>
      <c r="AO99" s="204"/>
    </row>
    <row r="100" spans="1:41" ht="15">
      <c r="A100" s="43">
        <v>84</v>
      </c>
      <c r="B100" s="67" t="s">
        <v>86</v>
      </c>
      <c r="C100" s="60">
        <f>Vertetie_ienemumi!I89</f>
        <v>4479571.2049256414</v>
      </c>
      <c r="D100" s="134">
        <f>Iedzivotaju_skaits_struktura!C89</f>
        <v>8715</v>
      </c>
      <c r="E100" s="134">
        <f>Iedzivotaju_skaits_struktura!D89</f>
        <v>498</v>
      </c>
      <c r="F100" s="134">
        <f>Iedzivotaju_skaits_struktura!E89</f>
        <v>922</v>
      </c>
      <c r="G100" s="134">
        <f>Iedzivotaju_skaits_struktura!F89</f>
        <v>1774</v>
      </c>
      <c r="H100" s="134">
        <f>PFI!H102</f>
        <v>301.42599999999999</v>
      </c>
      <c r="I100" s="60">
        <f t="shared" si="52"/>
        <v>514.00702294040639</v>
      </c>
      <c r="J100" s="60">
        <f t="shared" si="53"/>
        <v>14656.967519999998</v>
      </c>
      <c r="K100" s="255">
        <f t="shared" si="54"/>
        <v>305.62742250831172</v>
      </c>
      <c r="L100" s="265">
        <f t="shared" si="66"/>
        <v>2687742.7229553848</v>
      </c>
      <c r="M100" s="207">
        <f t="shared" si="67"/>
        <v>-72.266716057743793</v>
      </c>
      <c r="N100" s="207">
        <f t="shared" si="55"/>
        <v>43.360029634646274</v>
      </c>
      <c r="O100" s="211">
        <f t="shared" si="68"/>
        <v>635526.54602124786</v>
      </c>
      <c r="P100" s="60">
        <f t="shared" si="56"/>
        <v>3323269.2689766325</v>
      </c>
      <c r="Q100" s="266">
        <f t="shared" si="69"/>
        <v>226.73648313963329</v>
      </c>
      <c r="R100" s="265">
        <f t="shared" si="70"/>
        <v>1791828.4819702567</v>
      </c>
      <c r="S100" s="274">
        <f t="shared" si="57"/>
        <v>122.2509690033247</v>
      </c>
      <c r="T100" s="250">
        <f t="shared" si="71"/>
        <v>5115097.7509468887</v>
      </c>
      <c r="U100" s="347">
        <f t="shared" si="76"/>
        <v>348.98745214295798</v>
      </c>
      <c r="V100" s="322">
        <f t="shared" si="72"/>
        <v>6001267.3226520969</v>
      </c>
      <c r="W100" s="394">
        <f t="shared" si="73"/>
        <v>173177.44442205108</v>
      </c>
      <c r="X100" s="395">
        <f t="shared" si="58"/>
        <v>11.815366595153041</v>
      </c>
      <c r="Y100" s="294">
        <f t="shared" si="74"/>
        <v>808703.99044329894</v>
      </c>
      <c r="Z100" s="94">
        <f t="shared" si="75"/>
        <v>5288275.19536894</v>
      </c>
      <c r="AA100" s="298"/>
      <c r="AB100" s="306">
        <v>4890059.4583574301</v>
      </c>
      <c r="AC100" s="207">
        <f t="shared" si="59"/>
        <v>398215.73701150995</v>
      </c>
      <c r="AD100" s="215">
        <f t="shared" si="60"/>
        <v>8.1433720878574034E-2</v>
      </c>
      <c r="AE100" s="207">
        <f t="shared" si="61"/>
        <v>0</v>
      </c>
      <c r="AF100" s="207">
        <f t="shared" si="62"/>
        <v>0</v>
      </c>
      <c r="AG100" s="322">
        <f t="shared" si="63"/>
        <v>0</v>
      </c>
      <c r="AH100" s="368">
        <f t="shared" si="77"/>
        <v>808703.99044329894</v>
      </c>
      <c r="AI100" s="326">
        <f t="shared" si="64"/>
        <v>5288275.19536894</v>
      </c>
      <c r="AJ100" s="289">
        <f t="shared" si="65"/>
        <v>398215.73701150995</v>
      </c>
      <c r="AK100" s="334">
        <f>PFI!X102</f>
        <v>8.1433720878574034E-2</v>
      </c>
      <c r="AL100" s="204"/>
      <c r="AM100" s="204"/>
      <c r="AN100" s="204"/>
      <c r="AO100" s="204"/>
    </row>
    <row r="101" spans="1:41" ht="15">
      <c r="A101" s="43">
        <v>85</v>
      </c>
      <c r="B101" s="67" t="s">
        <v>87</v>
      </c>
      <c r="C101" s="60">
        <f>Vertetie_ienemumi!I90</f>
        <v>1436192.3199614934</v>
      </c>
      <c r="D101" s="134">
        <f>Iedzivotaju_skaits_struktura!C90</f>
        <v>3661</v>
      </c>
      <c r="E101" s="134">
        <f>Iedzivotaju_skaits_struktura!D90</f>
        <v>198</v>
      </c>
      <c r="F101" s="134">
        <f>Iedzivotaju_skaits_struktura!E90</f>
        <v>367</v>
      </c>
      <c r="G101" s="134">
        <f>Iedzivotaju_skaits_struktura!F90</f>
        <v>811</v>
      </c>
      <c r="H101" s="134">
        <f>PFI!H103</f>
        <v>308.68900000000002</v>
      </c>
      <c r="I101" s="60">
        <f t="shared" si="52"/>
        <v>392.29508876304106</v>
      </c>
      <c r="J101" s="60">
        <f t="shared" si="53"/>
        <v>6390.0872799999997</v>
      </c>
      <c r="K101" s="255">
        <f t="shared" si="54"/>
        <v>224.75316173795571</v>
      </c>
      <c r="L101" s="265">
        <f t="shared" si="66"/>
        <v>861715.39197689597</v>
      </c>
      <c r="M101" s="207">
        <f t="shared" si="67"/>
        <v>-153.14097682809981</v>
      </c>
      <c r="N101" s="207">
        <f t="shared" si="55"/>
        <v>91.884586096859877</v>
      </c>
      <c r="O101" s="211">
        <f t="shared" si="68"/>
        <v>587150.52484560909</v>
      </c>
      <c r="P101" s="60">
        <f t="shared" si="56"/>
        <v>1448865.9168225052</v>
      </c>
      <c r="Q101" s="266">
        <f t="shared" si="69"/>
        <v>226.73648313963329</v>
      </c>
      <c r="R101" s="265">
        <f t="shared" si="70"/>
        <v>574476.92798459739</v>
      </c>
      <c r="S101" s="274">
        <f t="shared" si="57"/>
        <v>89.901264695182292</v>
      </c>
      <c r="T101" s="250">
        <f t="shared" si="71"/>
        <v>2023342.8448071026</v>
      </c>
      <c r="U101" s="347">
        <f t="shared" si="76"/>
        <v>316.63774783481557</v>
      </c>
      <c r="V101" s="322">
        <f t="shared" si="72"/>
        <v>3133202.6021068366</v>
      </c>
      <c r="W101" s="394">
        <f t="shared" si="73"/>
        <v>90414.239245985649</v>
      </c>
      <c r="X101" s="395">
        <f t="shared" si="58"/>
        <v>14.149139954467985</v>
      </c>
      <c r="Y101" s="294">
        <f t="shared" si="74"/>
        <v>677564.76409159473</v>
      </c>
      <c r="Z101" s="94">
        <f t="shared" si="75"/>
        <v>2113757.0840530884</v>
      </c>
      <c r="AA101" s="298"/>
      <c r="AB101" s="306">
        <v>2067403.6174740437</v>
      </c>
      <c r="AC101" s="207">
        <f t="shared" si="59"/>
        <v>46353.466579044703</v>
      </c>
      <c r="AD101" s="215">
        <f t="shared" si="60"/>
        <v>2.2421101611343586E-2</v>
      </c>
      <c r="AE101" s="207">
        <f t="shared" si="61"/>
        <v>0</v>
      </c>
      <c r="AF101" s="207">
        <f t="shared" si="62"/>
        <v>0</v>
      </c>
      <c r="AG101" s="322">
        <f t="shared" si="63"/>
        <v>0</v>
      </c>
      <c r="AH101" s="368">
        <f t="shared" si="77"/>
        <v>677564.76409159473</v>
      </c>
      <c r="AI101" s="326">
        <f t="shared" si="64"/>
        <v>2113757.0840530884</v>
      </c>
      <c r="AJ101" s="289">
        <f t="shared" si="65"/>
        <v>46353.466579044703</v>
      </c>
      <c r="AK101" s="334">
        <f>PFI!X103</f>
        <v>2.2421101611343364E-2</v>
      </c>
      <c r="AL101" s="204"/>
      <c r="AM101" s="204"/>
      <c r="AN101" s="204"/>
      <c r="AO101" s="204"/>
    </row>
    <row r="102" spans="1:41" ht="15">
      <c r="A102" s="43">
        <v>86</v>
      </c>
      <c r="B102" s="67" t="s">
        <v>88</v>
      </c>
      <c r="C102" s="60">
        <f>Vertetie_ienemumi!I91</f>
        <v>9043243.771213904</v>
      </c>
      <c r="D102" s="134">
        <f>Iedzivotaju_skaits_struktura!C91</f>
        <v>29772</v>
      </c>
      <c r="E102" s="134">
        <f>Iedzivotaju_skaits_struktura!D91</f>
        <v>1721</v>
      </c>
      <c r="F102" s="134">
        <f>Iedzivotaju_skaits_struktura!E91</f>
        <v>3214</v>
      </c>
      <c r="G102" s="134">
        <f>Iedzivotaju_skaits_struktura!F91</f>
        <v>5877</v>
      </c>
      <c r="H102" s="134">
        <f>PFI!H104</f>
        <v>2516.3029999999999</v>
      </c>
      <c r="I102" s="60">
        <f t="shared" si="52"/>
        <v>303.74995872678704</v>
      </c>
      <c r="J102" s="60">
        <f t="shared" si="53"/>
        <v>52450.540559999994</v>
      </c>
      <c r="K102" s="255">
        <f t="shared" si="54"/>
        <v>172.41469152961395</v>
      </c>
      <c r="L102" s="265">
        <f t="shared" si="66"/>
        <v>5425946.2627283419</v>
      </c>
      <c r="M102" s="207">
        <f t="shared" si="67"/>
        <v>-205.47944703644157</v>
      </c>
      <c r="N102" s="207">
        <f t="shared" si="55"/>
        <v>123.28766822186493</v>
      </c>
      <c r="O102" s="211">
        <f t="shared" si="68"/>
        <v>6466504.8426187495</v>
      </c>
      <c r="P102" s="60">
        <f t="shared" si="56"/>
        <v>11892451.105347091</v>
      </c>
      <c r="Q102" s="266">
        <f t="shared" si="69"/>
        <v>226.73648313963329</v>
      </c>
      <c r="R102" s="265">
        <f t="shared" si="70"/>
        <v>3617297.5084855617</v>
      </c>
      <c r="S102" s="274">
        <f t="shared" si="57"/>
        <v>68.965876611845587</v>
      </c>
      <c r="T102" s="250">
        <f t="shared" si="71"/>
        <v>15509748.613832653</v>
      </c>
      <c r="U102" s="347">
        <f t="shared" si="76"/>
        <v>295.70235975147887</v>
      </c>
      <c r="V102" s="322">
        <f t="shared" si="72"/>
        <v>28462853.280813053</v>
      </c>
      <c r="W102" s="394">
        <f t="shared" si="73"/>
        <v>821347.2133670433</v>
      </c>
      <c r="X102" s="395">
        <f t="shared" si="58"/>
        <v>15.659461362985873</v>
      </c>
      <c r="Y102" s="294">
        <f t="shared" si="74"/>
        <v>7287852.0559857925</v>
      </c>
      <c r="Z102" s="94">
        <f t="shared" si="75"/>
        <v>16331095.827199696</v>
      </c>
      <c r="AA102" s="298"/>
      <c r="AB102" s="306">
        <v>16780602.649303325</v>
      </c>
      <c r="AC102" s="301">
        <f t="shared" si="59"/>
        <v>-449506.82210362889</v>
      </c>
      <c r="AD102" s="215">
        <f t="shared" si="60"/>
        <v>-2.6787287173043905E-2</v>
      </c>
      <c r="AE102" s="207">
        <f t="shared" si="61"/>
        <v>0</v>
      </c>
      <c r="AF102" s="207">
        <f t="shared" si="62"/>
        <v>449506.82210362889</v>
      </c>
      <c r="AG102" s="322">
        <f t="shared" si="63"/>
        <v>451226.46221396682</v>
      </c>
      <c r="AH102" s="368">
        <f t="shared" si="77"/>
        <v>7739078.5181997595</v>
      </c>
      <c r="AI102" s="326">
        <f t="shared" si="64"/>
        <v>16782322.289413661</v>
      </c>
      <c r="AJ102" s="289">
        <f t="shared" si="65"/>
        <v>1719.6401103362441</v>
      </c>
      <c r="AK102" s="334">
        <f>PFI!X104</f>
        <v>1.0247785173600477E-4</v>
      </c>
      <c r="AL102" s="204"/>
      <c r="AM102" s="204"/>
      <c r="AN102" s="204"/>
      <c r="AO102" s="204"/>
    </row>
    <row r="103" spans="1:41" ht="15">
      <c r="A103" s="43">
        <v>87</v>
      </c>
      <c r="B103" s="67" t="s">
        <v>89</v>
      </c>
      <c r="C103" s="60">
        <f>Vertetie_ienemumi!I92</f>
        <v>1578208.6194332049</v>
      </c>
      <c r="D103" s="134">
        <f>Iedzivotaju_skaits_struktura!C92</f>
        <v>5671</v>
      </c>
      <c r="E103" s="134">
        <f>Iedzivotaju_skaits_struktura!D92</f>
        <v>231</v>
      </c>
      <c r="F103" s="134">
        <f>Iedzivotaju_skaits_struktura!E92</f>
        <v>575</v>
      </c>
      <c r="G103" s="134">
        <f>Iedzivotaju_skaits_struktura!F92</f>
        <v>1254</v>
      </c>
      <c r="H103" s="134">
        <f>PFI!H105</f>
        <v>627.02800000000002</v>
      </c>
      <c r="I103" s="60">
        <f t="shared" si="52"/>
        <v>278.29458991945069</v>
      </c>
      <c r="J103" s="60">
        <f t="shared" si="53"/>
        <v>9967.0825600000007</v>
      </c>
      <c r="K103" s="255">
        <f t="shared" si="54"/>
        <v>158.3420835467831</v>
      </c>
      <c r="L103" s="265">
        <f t="shared" si="66"/>
        <v>946925.17165992293</v>
      </c>
      <c r="M103" s="207">
        <f t="shared" si="67"/>
        <v>-219.55205501927242</v>
      </c>
      <c r="N103" s="207">
        <f t="shared" si="55"/>
        <v>131.73123301156343</v>
      </c>
      <c r="O103" s="211">
        <f t="shared" si="68"/>
        <v>1312976.0751568503</v>
      </c>
      <c r="P103" s="60">
        <f t="shared" si="56"/>
        <v>2259901.246816773</v>
      </c>
      <c r="Q103" s="266">
        <f t="shared" si="69"/>
        <v>226.73648313963326</v>
      </c>
      <c r="R103" s="265">
        <f t="shared" si="70"/>
        <v>631283.44777328195</v>
      </c>
      <c r="S103" s="274">
        <f t="shared" si="57"/>
        <v>63.33683341871324</v>
      </c>
      <c r="T103" s="250">
        <f t="shared" si="71"/>
        <v>2891184.6945900549</v>
      </c>
      <c r="U103" s="347">
        <f t="shared" si="76"/>
        <v>290.07331655834651</v>
      </c>
      <c r="V103" s="322">
        <f t="shared" si="72"/>
        <v>5549008.0275199823</v>
      </c>
      <c r="W103" s="394">
        <f t="shared" si="73"/>
        <v>160126.68285182895</v>
      </c>
      <c r="X103" s="395">
        <f t="shared" si="58"/>
        <v>16.065551969485135</v>
      </c>
      <c r="Y103" s="294">
        <f t="shared" si="74"/>
        <v>1473102.7580086791</v>
      </c>
      <c r="Z103" s="94">
        <f t="shared" si="75"/>
        <v>3051311.377441884</v>
      </c>
      <c r="AA103" s="298"/>
      <c r="AB103" s="306">
        <v>3136981.5510771126</v>
      </c>
      <c r="AC103" s="301">
        <f t="shared" si="59"/>
        <v>-85670.173635228537</v>
      </c>
      <c r="AD103" s="215">
        <f t="shared" si="60"/>
        <v>-2.7309747360743319E-2</v>
      </c>
      <c r="AE103" s="207">
        <f t="shared" si="61"/>
        <v>0</v>
      </c>
      <c r="AF103" s="207">
        <f t="shared" si="62"/>
        <v>85670.173635228537</v>
      </c>
      <c r="AG103" s="322">
        <f t="shared" si="63"/>
        <v>85997.914749708856</v>
      </c>
      <c r="AH103" s="368">
        <f t="shared" si="77"/>
        <v>1559100.6727583881</v>
      </c>
      <c r="AI103" s="326">
        <f t="shared" si="64"/>
        <v>3137309.292191593</v>
      </c>
      <c r="AJ103" s="289">
        <f t="shared" si="65"/>
        <v>327.74111448042095</v>
      </c>
      <c r="AK103" s="334">
        <f>PFI!X105</f>
        <v>1.0447658334733489E-4</v>
      </c>
      <c r="AL103" s="204"/>
      <c r="AM103" s="204"/>
      <c r="AN103" s="204"/>
      <c r="AO103" s="204"/>
    </row>
    <row r="104" spans="1:41" ht="15">
      <c r="A104" s="43">
        <v>88</v>
      </c>
      <c r="B104" s="67" t="s">
        <v>90</v>
      </c>
      <c r="C104" s="60">
        <f>Vertetie_ienemumi!I93</f>
        <v>2043625.1676111969</v>
      </c>
      <c r="D104" s="134">
        <f>Iedzivotaju_skaits_struktura!C93</f>
        <v>4186</v>
      </c>
      <c r="E104" s="134">
        <f>Iedzivotaju_skaits_struktura!D93</f>
        <v>219</v>
      </c>
      <c r="F104" s="134">
        <f>Iedzivotaju_skaits_struktura!E93</f>
        <v>416</v>
      </c>
      <c r="G104" s="134">
        <f>Iedzivotaju_skaits_struktura!F93</f>
        <v>923</v>
      </c>
      <c r="H104" s="134">
        <f>PFI!H106</f>
        <v>200.34700000000001</v>
      </c>
      <c r="I104" s="60">
        <f t="shared" si="52"/>
        <v>488.20477009345365</v>
      </c>
      <c r="J104" s="60">
        <f t="shared" si="53"/>
        <v>7042.1674399999993</v>
      </c>
      <c r="K104" s="255">
        <f t="shared" si="54"/>
        <v>290.19832104577125</v>
      </c>
      <c r="L104" s="265">
        <f t="shared" si="66"/>
        <v>1226175.100566718</v>
      </c>
      <c r="M104" s="207">
        <f t="shared" si="67"/>
        <v>-87.695817520284265</v>
      </c>
      <c r="N104" s="207">
        <f t="shared" si="55"/>
        <v>52.617490512170555</v>
      </c>
      <c r="O104" s="211">
        <f t="shared" si="68"/>
        <v>370541.17845931638</v>
      </c>
      <c r="P104" s="60">
        <f t="shared" si="56"/>
        <v>1596716.2790260343</v>
      </c>
      <c r="Q104" s="266">
        <f t="shared" si="69"/>
        <v>226.73648313963329</v>
      </c>
      <c r="R104" s="265">
        <f t="shared" si="70"/>
        <v>817450.06704447884</v>
      </c>
      <c r="S104" s="274">
        <f t="shared" si="57"/>
        <v>116.07932841830852</v>
      </c>
      <c r="T104" s="250">
        <f t="shared" si="71"/>
        <v>2414166.3460705131</v>
      </c>
      <c r="U104" s="347">
        <f t="shared" si="76"/>
        <v>342.8158115579418</v>
      </c>
      <c r="V104" s="322">
        <f t="shared" si="72"/>
        <v>2992056.3075706144</v>
      </c>
      <c r="W104" s="394">
        <f t="shared" si="73"/>
        <v>86341.207124059947</v>
      </c>
      <c r="X104" s="395">
        <f t="shared" si="58"/>
        <v>12.260601279321463</v>
      </c>
      <c r="Y104" s="294">
        <f t="shared" si="74"/>
        <v>456882.38558337634</v>
      </c>
      <c r="Z104" s="94">
        <f t="shared" si="75"/>
        <v>2500507.5531945731</v>
      </c>
      <c r="AA104" s="298"/>
      <c r="AB104" s="306">
        <v>2283089.4539038409</v>
      </c>
      <c r="AC104" s="207">
        <f t="shared" si="59"/>
        <v>217418.09929073229</v>
      </c>
      <c r="AD104" s="215">
        <f t="shared" si="60"/>
        <v>9.5229776879294237E-2</v>
      </c>
      <c r="AE104" s="207">
        <f t="shared" si="61"/>
        <v>0</v>
      </c>
      <c r="AF104" s="207">
        <f t="shared" si="62"/>
        <v>0</v>
      </c>
      <c r="AG104" s="322">
        <f t="shared" si="63"/>
        <v>0</v>
      </c>
      <c r="AH104" s="368">
        <f t="shared" si="77"/>
        <v>456882.38558337634</v>
      </c>
      <c r="AI104" s="326">
        <f t="shared" si="64"/>
        <v>2500507.5531945731</v>
      </c>
      <c r="AJ104" s="289">
        <f t="shared" si="65"/>
        <v>217418.09929073229</v>
      </c>
      <c r="AK104" s="334">
        <f>PFI!X106</f>
        <v>9.5229776879294237E-2</v>
      </c>
      <c r="AL104" s="204"/>
      <c r="AM104" s="204"/>
      <c r="AN104" s="204"/>
      <c r="AO104" s="204"/>
    </row>
    <row r="105" spans="1:41" ht="15">
      <c r="A105" s="43">
        <v>89</v>
      </c>
      <c r="B105" s="67" t="s">
        <v>91</v>
      </c>
      <c r="C105" s="60">
        <f>Vertetie_ienemumi!I94</f>
        <v>4307946.8313844865</v>
      </c>
      <c r="D105" s="134">
        <f>Iedzivotaju_skaits_struktura!C94</f>
        <v>6927</v>
      </c>
      <c r="E105" s="134">
        <f>Iedzivotaju_skaits_struktura!D94</f>
        <v>488</v>
      </c>
      <c r="F105" s="134">
        <f>Iedzivotaju_skaits_struktura!E94</f>
        <v>713</v>
      </c>
      <c r="G105" s="134">
        <f>Iedzivotaju_skaits_struktura!F94</f>
        <v>1210</v>
      </c>
      <c r="H105" s="134">
        <f>PFI!H107</f>
        <v>324.97500000000002</v>
      </c>
      <c r="I105" s="60">
        <f t="shared" si="52"/>
        <v>621.90657303081946</v>
      </c>
      <c r="J105" s="60">
        <f t="shared" si="53"/>
        <v>11782.661999999998</v>
      </c>
      <c r="K105" s="255">
        <f t="shared" si="54"/>
        <v>365.61744972269315</v>
      </c>
      <c r="L105" s="265">
        <f t="shared" si="66"/>
        <v>2584768.098830692</v>
      </c>
      <c r="M105" s="207">
        <f t="shared" si="67"/>
        <v>-12.276688843362365</v>
      </c>
      <c r="N105" s="207">
        <f t="shared" si="55"/>
        <v>7.3660133060174182</v>
      </c>
      <c r="O105" s="211">
        <f t="shared" si="68"/>
        <v>86791.245072305799</v>
      </c>
      <c r="P105" s="60">
        <f t="shared" si="56"/>
        <v>2671559.3439029977</v>
      </c>
      <c r="Q105" s="266">
        <f t="shared" si="69"/>
        <v>226.73648313963329</v>
      </c>
      <c r="R105" s="265">
        <f t="shared" si="70"/>
        <v>1723178.7325537947</v>
      </c>
      <c r="S105" s="274">
        <f t="shared" si="57"/>
        <v>146.24697988907727</v>
      </c>
      <c r="T105" s="250">
        <f t="shared" si="71"/>
        <v>4394738.0764567927</v>
      </c>
      <c r="U105" s="347">
        <f t="shared" si="76"/>
        <v>372.98346302871062</v>
      </c>
      <c r="V105" s="322">
        <f t="shared" si="72"/>
        <v>4117546.2099636849</v>
      </c>
      <c r="W105" s="394">
        <f t="shared" si="73"/>
        <v>118819.257932355</v>
      </c>
      <c r="X105" s="395">
        <f t="shared" si="58"/>
        <v>10.084245642653164</v>
      </c>
      <c r="Y105" s="294">
        <f t="shared" si="74"/>
        <v>205610.5030046608</v>
      </c>
      <c r="Z105" s="94">
        <f t="shared" si="75"/>
        <v>4513557.3343891473</v>
      </c>
      <c r="AA105" s="298"/>
      <c r="AB105" s="306">
        <v>4047490.1745967204</v>
      </c>
      <c r="AC105" s="207">
        <f t="shared" si="59"/>
        <v>466067.15979242697</v>
      </c>
      <c r="AD105" s="215">
        <f t="shared" si="60"/>
        <v>0.11514967045938884</v>
      </c>
      <c r="AE105" s="207">
        <f t="shared" si="61"/>
        <v>0</v>
      </c>
      <c r="AF105" s="207">
        <f t="shared" si="62"/>
        <v>0</v>
      </c>
      <c r="AG105" s="322">
        <f t="shared" si="63"/>
        <v>0</v>
      </c>
      <c r="AH105" s="368">
        <f t="shared" si="77"/>
        <v>205610.5030046608</v>
      </c>
      <c r="AI105" s="326">
        <f t="shared" si="64"/>
        <v>4513557.3343891473</v>
      </c>
      <c r="AJ105" s="289">
        <f t="shared" si="65"/>
        <v>466067.15979242697</v>
      </c>
      <c r="AK105" s="334">
        <f>PFI!X107</f>
        <v>0.11514967045938884</v>
      </c>
      <c r="AL105" s="204"/>
      <c r="AM105" s="204"/>
      <c r="AN105" s="204"/>
      <c r="AO105" s="204"/>
    </row>
    <row r="106" spans="1:41" ht="15">
      <c r="A106" s="43">
        <v>90</v>
      </c>
      <c r="B106" s="67" t="s">
        <v>92</v>
      </c>
      <c r="C106" s="60">
        <f>Vertetie_ienemumi!I95</f>
        <v>827362.21619278286</v>
      </c>
      <c r="D106" s="134">
        <f>Iedzivotaju_skaits_struktura!C95</f>
        <v>1859</v>
      </c>
      <c r="E106" s="134">
        <f>Iedzivotaju_skaits_struktura!D95</f>
        <v>104</v>
      </c>
      <c r="F106" s="134">
        <f>Iedzivotaju_skaits_struktura!E95</f>
        <v>160</v>
      </c>
      <c r="G106" s="134">
        <f>Iedzivotaju_skaits_struktura!F95</f>
        <v>464</v>
      </c>
      <c r="H106" s="134">
        <f>PFI!H108</f>
        <v>447.44800000000004</v>
      </c>
      <c r="I106" s="60">
        <f t="shared" si="52"/>
        <v>445.05767412199185</v>
      </c>
      <c r="J106" s="60">
        <f t="shared" si="53"/>
        <v>3647.4409600000004</v>
      </c>
      <c r="K106" s="255">
        <f t="shared" si="54"/>
        <v>226.83361437954099</v>
      </c>
      <c r="L106" s="265">
        <f t="shared" si="66"/>
        <v>496417.32971566968</v>
      </c>
      <c r="M106" s="207">
        <f t="shared" si="67"/>
        <v>-151.06052418651453</v>
      </c>
      <c r="N106" s="207">
        <f t="shared" si="55"/>
        <v>90.636314511908708</v>
      </c>
      <c r="O106" s="211">
        <f t="shared" si="68"/>
        <v>330590.60601417825</v>
      </c>
      <c r="P106" s="60">
        <f t="shared" si="56"/>
        <v>827007.93572984799</v>
      </c>
      <c r="Q106" s="266">
        <f t="shared" si="69"/>
        <v>226.73648313963329</v>
      </c>
      <c r="R106" s="265">
        <f t="shared" si="70"/>
        <v>330944.88647711318</v>
      </c>
      <c r="S106" s="274">
        <f t="shared" si="57"/>
        <v>90.733445751816404</v>
      </c>
      <c r="T106" s="250">
        <f t="shared" si="71"/>
        <v>1157952.8222069612</v>
      </c>
      <c r="U106" s="347">
        <f t="shared" si="76"/>
        <v>317.46992889144974</v>
      </c>
      <c r="V106" s="322">
        <f t="shared" si="72"/>
        <v>1780833.4892605604</v>
      </c>
      <c r="W106" s="394">
        <f t="shared" si="73"/>
        <v>51389.177657071756</v>
      </c>
      <c r="X106" s="395">
        <f t="shared" si="58"/>
        <v>14.089104723184265</v>
      </c>
      <c r="Y106" s="294">
        <f t="shared" si="74"/>
        <v>381979.78367124998</v>
      </c>
      <c r="Z106" s="94">
        <f t="shared" si="75"/>
        <v>1209341.999864033</v>
      </c>
      <c r="AA106" s="298"/>
      <c r="AB106" s="306">
        <v>1041049.0286021675</v>
      </c>
      <c r="AC106" s="207">
        <f t="shared" si="59"/>
        <v>168292.97126186546</v>
      </c>
      <c r="AD106" s="215">
        <f t="shared" si="60"/>
        <v>0.16165710416908508</v>
      </c>
      <c r="AE106" s="207">
        <f t="shared" si="61"/>
        <v>-37120.793657992268</v>
      </c>
      <c r="AF106" s="207">
        <f t="shared" si="62"/>
        <v>0</v>
      </c>
      <c r="AG106" s="322">
        <f t="shared" si="63"/>
        <v>0</v>
      </c>
      <c r="AH106" s="368">
        <f t="shared" si="77"/>
        <v>344858.99001325772</v>
      </c>
      <c r="AI106" s="326">
        <f t="shared" si="64"/>
        <v>1172221.2062060407</v>
      </c>
      <c r="AJ106" s="289">
        <f t="shared" si="65"/>
        <v>131172.17760387319</v>
      </c>
      <c r="AK106" s="334">
        <f>PFI!X108</f>
        <v>0.12600000000000011</v>
      </c>
      <c r="AL106" s="204"/>
      <c r="AM106" s="204"/>
      <c r="AN106" s="204"/>
      <c r="AO106" s="204"/>
    </row>
    <row r="107" spans="1:41" ht="15">
      <c r="A107" s="43">
        <v>91</v>
      </c>
      <c r="B107" s="67" t="s">
        <v>93</v>
      </c>
      <c r="C107" s="60">
        <f>Vertetie_ienemumi!I96</f>
        <v>723488.46820535837</v>
      </c>
      <c r="D107" s="134">
        <f>Iedzivotaju_skaits_struktura!C96</f>
        <v>2444</v>
      </c>
      <c r="E107" s="134">
        <f>Iedzivotaju_skaits_struktura!D96</f>
        <v>131</v>
      </c>
      <c r="F107" s="134">
        <f>Iedzivotaju_skaits_struktura!E96</f>
        <v>263</v>
      </c>
      <c r="G107" s="134">
        <f>Iedzivotaju_skaits_struktura!F96</f>
        <v>529</v>
      </c>
      <c r="H107" s="134">
        <f>PFI!H109</f>
        <v>513.49300000000005</v>
      </c>
      <c r="I107" s="60">
        <f t="shared" si="52"/>
        <v>296.02637815276529</v>
      </c>
      <c r="J107" s="60">
        <f t="shared" si="53"/>
        <v>4779.8893600000001</v>
      </c>
      <c r="K107" s="255">
        <f t="shared" si="54"/>
        <v>151.3609235937123</v>
      </c>
      <c r="L107" s="265">
        <f t="shared" si="66"/>
        <v>434093.08092321502</v>
      </c>
      <c r="M107" s="207">
        <f t="shared" si="67"/>
        <v>-226.53321497234322</v>
      </c>
      <c r="N107" s="207">
        <f t="shared" si="55"/>
        <v>135.91992898340592</v>
      </c>
      <c r="O107" s="211">
        <f t="shared" si="68"/>
        <v>649682.22235973761</v>
      </c>
      <c r="P107" s="60">
        <f t="shared" si="56"/>
        <v>1083775.3032829526</v>
      </c>
      <c r="Q107" s="266">
        <f t="shared" si="69"/>
        <v>226.73648313963329</v>
      </c>
      <c r="R107" s="265">
        <f t="shared" si="70"/>
        <v>289395.38728214335</v>
      </c>
      <c r="S107" s="274">
        <f t="shared" si="57"/>
        <v>60.544369437484917</v>
      </c>
      <c r="T107" s="250">
        <f t="shared" si="71"/>
        <v>1373170.690565096</v>
      </c>
      <c r="U107" s="347">
        <f t="shared" si="76"/>
        <v>287.2808525771182</v>
      </c>
      <c r="V107" s="322">
        <f t="shared" si="72"/>
        <v>2694493.354670845</v>
      </c>
      <c r="W107" s="394">
        <f t="shared" si="73"/>
        <v>77754.488858177327</v>
      </c>
      <c r="X107" s="395">
        <f t="shared" si="58"/>
        <v>16.267005991573271</v>
      </c>
      <c r="Y107" s="294">
        <f t="shared" si="74"/>
        <v>727436.71121791494</v>
      </c>
      <c r="Z107" s="94">
        <f t="shared" si="75"/>
        <v>1450925.1794232733</v>
      </c>
      <c r="AA107" s="298"/>
      <c r="AB107" s="306">
        <v>1397351.8784390534</v>
      </c>
      <c r="AC107" s="207">
        <f t="shared" si="59"/>
        <v>53573.300984219881</v>
      </c>
      <c r="AD107" s="215">
        <f t="shared" si="60"/>
        <v>3.8339162676809257E-2</v>
      </c>
      <c r="AE107" s="207">
        <f t="shared" si="61"/>
        <v>0</v>
      </c>
      <c r="AF107" s="207">
        <f t="shared" si="62"/>
        <v>0</v>
      </c>
      <c r="AG107" s="322">
        <f t="shared" si="63"/>
        <v>0</v>
      </c>
      <c r="AH107" s="368">
        <f t="shared" si="77"/>
        <v>727436.71121791494</v>
      </c>
      <c r="AI107" s="326">
        <f t="shared" si="64"/>
        <v>1450925.1794232733</v>
      </c>
      <c r="AJ107" s="289">
        <f t="shared" si="65"/>
        <v>53573.300984219881</v>
      </c>
      <c r="AK107" s="334">
        <f>PFI!X109</f>
        <v>3.833916267680948E-2</v>
      </c>
      <c r="AL107" s="204"/>
      <c r="AM107" s="204"/>
      <c r="AN107" s="204"/>
      <c r="AO107" s="204"/>
    </row>
    <row r="108" spans="1:41" ht="15">
      <c r="A108" s="43">
        <v>92</v>
      </c>
      <c r="B108" s="67" t="s">
        <v>94</v>
      </c>
      <c r="C108" s="60">
        <f>Vertetie_ienemumi!I97</f>
        <v>1705329.1586902372</v>
      </c>
      <c r="D108" s="134">
        <f>Iedzivotaju_skaits_struktura!C97</f>
        <v>3964</v>
      </c>
      <c r="E108" s="134">
        <f>Iedzivotaju_skaits_struktura!D97</f>
        <v>255</v>
      </c>
      <c r="F108" s="134">
        <f>Iedzivotaju_skaits_struktura!E97</f>
        <v>395</v>
      </c>
      <c r="G108" s="134">
        <f>Iedzivotaju_skaits_struktura!F97</f>
        <v>816</v>
      </c>
      <c r="H108" s="134">
        <f>PFI!H110</f>
        <v>231.66</v>
      </c>
      <c r="I108" s="60">
        <f t="shared" si="52"/>
        <v>430.20412681388427</v>
      </c>
      <c r="J108" s="60">
        <f t="shared" si="53"/>
        <v>6804.3631999999998</v>
      </c>
      <c r="K108" s="255">
        <f t="shared" si="54"/>
        <v>250.62288836819252</v>
      </c>
      <c r="L108" s="265">
        <f t="shared" si="66"/>
        <v>1023197.4952141423</v>
      </c>
      <c r="M108" s="207">
        <f t="shared" si="67"/>
        <v>-127.271250197863</v>
      </c>
      <c r="N108" s="207">
        <f t="shared" si="55"/>
        <v>76.362750118717798</v>
      </c>
      <c r="O108" s="211">
        <f t="shared" si="68"/>
        <v>519599.88675859902</v>
      </c>
      <c r="P108" s="60">
        <f t="shared" si="56"/>
        <v>1542797.3819727413</v>
      </c>
      <c r="Q108" s="266">
        <f t="shared" si="69"/>
        <v>226.73648313963332</v>
      </c>
      <c r="R108" s="265">
        <f t="shared" si="70"/>
        <v>682131.66347609495</v>
      </c>
      <c r="S108" s="274">
        <f t="shared" si="57"/>
        <v>100.24915534727702</v>
      </c>
      <c r="T108" s="250">
        <f t="shared" si="71"/>
        <v>2224929.0454488364</v>
      </c>
      <c r="U108" s="347">
        <f t="shared" si="76"/>
        <v>326.98563848691037</v>
      </c>
      <c r="V108" s="322">
        <f t="shared" si="72"/>
        <v>3160304.3282421371</v>
      </c>
      <c r="W108" s="394">
        <f t="shared" si="73"/>
        <v>91196.308668859405</v>
      </c>
      <c r="X108" s="395">
        <f t="shared" si="58"/>
        <v>13.402622110010149</v>
      </c>
      <c r="Y108" s="294">
        <f t="shared" si="74"/>
        <v>610796.19542745838</v>
      </c>
      <c r="Z108" s="94">
        <f t="shared" si="75"/>
        <v>2316125.3541176957</v>
      </c>
      <c r="AA108" s="298"/>
      <c r="AB108" s="306">
        <v>2246546.4003902948</v>
      </c>
      <c r="AC108" s="207">
        <f t="shared" si="59"/>
        <v>69578.953727400862</v>
      </c>
      <c r="AD108" s="215">
        <f t="shared" si="60"/>
        <v>3.0971518645380725E-2</v>
      </c>
      <c r="AE108" s="207">
        <f t="shared" si="61"/>
        <v>0</v>
      </c>
      <c r="AF108" s="207">
        <f t="shared" si="62"/>
        <v>0</v>
      </c>
      <c r="AG108" s="322">
        <f t="shared" si="63"/>
        <v>0</v>
      </c>
      <c r="AH108" s="368">
        <f t="shared" si="77"/>
        <v>610796.19542745838</v>
      </c>
      <c r="AI108" s="326">
        <f t="shared" si="64"/>
        <v>2316125.3541176957</v>
      </c>
      <c r="AJ108" s="289">
        <f t="shared" si="65"/>
        <v>69578.953727400862</v>
      </c>
      <c r="AK108" s="334">
        <f>PFI!X110</f>
        <v>3.0971518645380725E-2</v>
      </c>
      <c r="AL108" s="204"/>
      <c r="AM108" s="204"/>
      <c r="AN108" s="204"/>
      <c r="AO108" s="204"/>
    </row>
    <row r="109" spans="1:41" ht="15">
      <c r="A109" s="43">
        <v>93</v>
      </c>
      <c r="B109" s="67" t="s">
        <v>95</v>
      </c>
      <c r="C109" s="60">
        <f>Vertetie_ienemumi!I98</f>
        <v>2313937.7219507638</v>
      </c>
      <c r="D109" s="134">
        <f>Iedzivotaju_skaits_struktura!C98</f>
        <v>5612</v>
      </c>
      <c r="E109" s="134">
        <f>Iedzivotaju_skaits_struktura!D98</f>
        <v>300</v>
      </c>
      <c r="F109" s="134">
        <f>Iedzivotaju_skaits_struktura!E98</f>
        <v>553</v>
      </c>
      <c r="G109" s="134">
        <f>Iedzivotaju_skaits_struktura!F98</f>
        <v>1302</v>
      </c>
      <c r="H109" s="134">
        <f>PFI!H111</f>
        <v>352.30699999999996</v>
      </c>
      <c r="I109" s="60">
        <f t="shared" si="52"/>
        <v>412.3196225856671</v>
      </c>
      <c r="J109" s="60">
        <f t="shared" si="53"/>
        <v>9615.7666399999998</v>
      </c>
      <c r="K109" s="255">
        <f t="shared" si="54"/>
        <v>240.639962322418</v>
      </c>
      <c r="L109" s="265">
        <f t="shared" si="66"/>
        <v>1388362.6331704583</v>
      </c>
      <c r="M109" s="207">
        <f t="shared" si="67"/>
        <v>-137.25417624363752</v>
      </c>
      <c r="N109" s="207">
        <f t="shared" si="55"/>
        <v>82.352505746182501</v>
      </c>
      <c r="O109" s="211">
        <f t="shared" si="68"/>
        <v>791882.47747455002</v>
      </c>
      <c r="P109" s="60">
        <f t="shared" si="56"/>
        <v>2180245.1106450083</v>
      </c>
      <c r="Q109" s="266">
        <f t="shared" si="69"/>
        <v>226.73648313963329</v>
      </c>
      <c r="R109" s="265">
        <f t="shared" si="70"/>
        <v>925575.08878030558</v>
      </c>
      <c r="S109" s="274">
        <f t="shared" si="57"/>
        <v>96.255984928967209</v>
      </c>
      <c r="T109" s="250">
        <f t="shared" si="71"/>
        <v>3105820.1994253136</v>
      </c>
      <c r="U109" s="347">
        <f t="shared" si="76"/>
        <v>322.99246806860049</v>
      </c>
      <c r="V109" s="322">
        <f t="shared" si="72"/>
        <v>4562061.514261554</v>
      </c>
      <c r="W109" s="394">
        <f t="shared" si="73"/>
        <v>131646.55261296857</v>
      </c>
      <c r="X109" s="395">
        <f t="shared" si="58"/>
        <v>13.690697532668969</v>
      </c>
      <c r="Y109" s="294">
        <f t="shared" si="74"/>
        <v>923529.03008751862</v>
      </c>
      <c r="Z109" s="94">
        <f t="shared" si="75"/>
        <v>3237466.7520382823</v>
      </c>
      <c r="AA109" s="298"/>
      <c r="AB109" s="306">
        <v>3169000.1113758287</v>
      </c>
      <c r="AC109" s="207">
        <f t="shared" si="59"/>
        <v>68466.640662453603</v>
      </c>
      <c r="AD109" s="215">
        <f t="shared" si="60"/>
        <v>2.1605124094719264E-2</v>
      </c>
      <c r="AE109" s="207">
        <f t="shared" si="61"/>
        <v>0</v>
      </c>
      <c r="AF109" s="207">
        <f t="shared" si="62"/>
        <v>0</v>
      </c>
      <c r="AG109" s="322">
        <f t="shared" si="63"/>
        <v>0</v>
      </c>
      <c r="AH109" s="368">
        <f t="shared" si="77"/>
        <v>923529.03008751862</v>
      </c>
      <c r="AI109" s="326">
        <f t="shared" si="64"/>
        <v>3237466.7520382823</v>
      </c>
      <c r="AJ109" s="289">
        <f t="shared" si="65"/>
        <v>68466.640662453603</v>
      </c>
      <c r="AK109" s="334">
        <f>PFI!X111</f>
        <v>2.1605124094719264E-2</v>
      </c>
      <c r="AL109" s="204"/>
      <c r="AM109" s="204"/>
      <c r="AN109" s="204"/>
      <c r="AO109" s="204"/>
    </row>
    <row r="110" spans="1:41" ht="15">
      <c r="A110" s="43">
        <v>94</v>
      </c>
      <c r="B110" s="67" t="s">
        <v>96</v>
      </c>
      <c r="C110" s="60">
        <f>Vertetie_ienemumi!I99</f>
        <v>4423150.6443764456</v>
      </c>
      <c r="D110" s="134">
        <f>Iedzivotaju_skaits_struktura!C99</f>
        <v>8658</v>
      </c>
      <c r="E110" s="134">
        <f>Iedzivotaju_skaits_struktura!D99</f>
        <v>423</v>
      </c>
      <c r="F110" s="134">
        <f>Iedzivotaju_skaits_struktura!E99</f>
        <v>825</v>
      </c>
      <c r="G110" s="134">
        <f>Iedzivotaju_skaits_struktura!F99</f>
        <v>1950</v>
      </c>
      <c r="H110" s="134">
        <f>PFI!H112</f>
        <v>637.178</v>
      </c>
      <c r="I110" s="60">
        <f t="shared" si="52"/>
        <v>510.87441029988975</v>
      </c>
      <c r="J110" s="60">
        <f t="shared" si="53"/>
        <v>14748.83056</v>
      </c>
      <c r="K110" s="255">
        <f t="shared" si="54"/>
        <v>299.89839712257469</v>
      </c>
      <c r="L110" s="265">
        <f t="shared" si="66"/>
        <v>2653890.3866258673</v>
      </c>
      <c r="M110" s="207">
        <f t="shared" si="67"/>
        <v>-77.995741443480824</v>
      </c>
      <c r="N110" s="207">
        <f t="shared" si="55"/>
        <v>46.79744486608849</v>
      </c>
      <c r="O110" s="211">
        <f t="shared" si="68"/>
        <v>690207.584970881</v>
      </c>
      <c r="P110" s="60">
        <f t="shared" si="56"/>
        <v>3344097.9715967486</v>
      </c>
      <c r="Q110" s="266">
        <f t="shared" si="69"/>
        <v>226.73648313963332</v>
      </c>
      <c r="R110" s="265">
        <f t="shared" si="70"/>
        <v>1769260.2577505782</v>
      </c>
      <c r="S110" s="274">
        <f t="shared" si="57"/>
        <v>119.95935884902987</v>
      </c>
      <c r="T110" s="250">
        <f t="shared" si="71"/>
        <v>5113358.2293473268</v>
      </c>
      <c r="U110" s="347">
        <f t="shared" si="76"/>
        <v>346.69584198866318</v>
      </c>
      <c r="V110" s="322">
        <f t="shared" si="72"/>
        <v>6123376.8933992516</v>
      </c>
      <c r="W110" s="394">
        <f t="shared" si="73"/>
        <v>176701.13737964467</v>
      </c>
      <c r="X110" s="395">
        <f t="shared" si="58"/>
        <v>11.980688005113585</v>
      </c>
      <c r="Y110" s="294">
        <f t="shared" si="74"/>
        <v>866908.72235052567</v>
      </c>
      <c r="Z110" s="94">
        <f t="shared" si="75"/>
        <v>5290059.3667269712</v>
      </c>
      <c r="AA110" s="298"/>
      <c r="AB110" s="306">
        <v>4716501.4514887938</v>
      </c>
      <c r="AC110" s="207">
        <f t="shared" si="59"/>
        <v>573557.9152381774</v>
      </c>
      <c r="AD110" s="215">
        <f t="shared" si="60"/>
        <v>0.12160664448796688</v>
      </c>
      <c r="AE110" s="207">
        <f t="shared" si="61"/>
        <v>0</v>
      </c>
      <c r="AF110" s="207">
        <f t="shared" si="62"/>
        <v>0</v>
      </c>
      <c r="AG110" s="322">
        <f t="shared" si="63"/>
        <v>0</v>
      </c>
      <c r="AH110" s="368">
        <f t="shared" si="77"/>
        <v>866908.72235052567</v>
      </c>
      <c r="AI110" s="326">
        <f t="shared" si="64"/>
        <v>5290059.3667269712</v>
      </c>
      <c r="AJ110" s="289">
        <f t="shared" si="65"/>
        <v>573557.9152381774</v>
      </c>
      <c r="AK110" s="334">
        <f>PFI!X112</f>
        <v>0.12160664448796688</v>
      </c>
      <c r="AL110" s="204"/>
      <c r="AM110" s="204"/>
      <c r="AN110" s="204"/>
      <c r="AO110" s="204"/>
    </row>
    <row r="111" spans="1:41" ht="15">
      <c r="A111" s="43">
        <v>95</v>
      </c>
      <c r="B111" s="67" t="s">
        <v>97</v>
      </c>
      <c r="C111" s="60">
        <f>Vertetie_ienemumi!I100</f>
        <v>1731847.2921168134</v>
      </c>
      <c r="D111" s="134">
        <f>Iedzivotaju_skaits_struktura!C100</f>
        <v>4025</v>
      </c>
      <c r="E111" s="134">
        <f>Iedzivotaju_skaits_struktura!D100</f>
        <v>280</v>
      </c>
      <c r="F111" s="134">
        <f>Iedzivotaju_skaits_struktura!E100</f>
        <v>431</v>
      </c>
      <c r="G111" s="134">
        <f>Iedzivotaju_skaits_struktura!F100</f>
        <v>705</v>
      </c>
      <c r="H111" s="134">
        <f>PFI!H113</f>
        <v>317.24099999999999</v>
      </c>
      <c r="I111" s="60">
        <f t="shared" si="52"/>
        <v>430.27261915945672</v>
      </c>
      <c r="J111" s="60">
        <f t="shared" si="53"/>
        <v>7089.1663200000003</v>
      </c>
      <c r="K111" s="255">
        <f t="shared" si="54"/>
        <v>244.29491620628437</v>
      </c>
      <c r="L111" s="265">
        <f t="shared" si="66"/>
        <v>1039108.375270088</v>
      </c>
      <c r="M111" s="207">
        <f t="shared" si="67"/>
        <v>-133.59922235977115</v>
      </c>
      <c r="N111" s="207">
        <f t="shared" si="55"/>
        <v>80.159533415862683</v>
      </c>
      <c r="O111" s="211">
        <f t="shared" si="68"/>
        <v>568264.26451864827</v>
      </c>
      <c r="P111" s="60">
        <f t="shared" si="56"/>
        <v>1607372.6397887361</v>
      </c>
      <c r="Q111" s="266">
        <f t="shared" si="69"/>
        <v>226.73648313963326</v>
      </c>
      <c r="R111" s="265">
        <f t="shared" si="70"/>
        <v>692738.91684672539</v>
      </c>
      <c r="S111" s="274">
        <f t="shared" si="57"/>
        <v>97.717966482513759</v>
      </c>
      <c r="T111" s="250">
        <f t="shared" si="71"/>
        <v>2300111.5566354617</v>
      </c>
      <c r="U111" s="347">
        <f t="shared" si="76"/>
        <v>324.45444962214708</v>
      </c>
      <c r="V111" s="322">
        <f t="shared" si="72"/>
        <v>3337441.9311605613</v>
      </c>
      <c r="W111" s="394">
        <f t="shared" si="73"/>
        <v>96307.935219583407</v>
      </c>
      <c r="X111" s="395">
        <f t="shared" si="58"/>
        <v>13.585227214641426</v>
      </c>
      <c r="Y111" s="294">
        <f t="shared" si="74"/>
        <v>664572.19973823172</v>
      </c>
      <c r="Z111" s="94">
        <f t="shared" si="75"/>
        <v>2396419.4918550453</v>
      </c>
      <c r="AA111" s="298"/>
      <c r="AB111" s="306">
        <v>2316369.0707786288</v>
      </c>
      <c r="AC111" s="207">
        <f t="shared" si="59"/>
        <v>80050.421076416504</v>
      </c>
      <c r="AD111" s="215">
        <f t="shared" si="60"/>
        <v>3.4558577942636726E-2</v>
      </c>
      <c r="AE111" s="207">
        <f t="shared" si="61"/>
        <v>0</v>
      </c>
      <c r="AF111" s="207">
        <f t="shared" si="62"/>
        <v>0</v>
      </c>
      <c r="AG111" s="322">
        <f t="shared" si="63"/>
        <v>0</v>
      </c>
      <c r="AH111" s="368">
        <f t="shared" si="77"/>
        <v>664572.19973823172</v>
      </c>
      <c r="AI111" s="326">
        <f t="shared" si="64"/>
        <v>2396419.4918550453</v>
      </c>
      <c r="AJ111" s="289">
        <f t="shared" si="65"/>
        <v>80050.421076416504</v>
      </c>
      <c r="AK111" s="334">
        <f>PFI!X113</f>
        <v>3.4558577942636726E-2</v>
      </c>
      <c r="AL111" s="204"/>
      <c r="AM111" s="204"/>
      <c r="AN111" s="204"/>
      <c r="AO111" s="204"/>
    </row>
    <row r="112" spans="1:41" ht="15">
      <c r="A112" s="43">
        <v>96</v>
      </c>
      <c r="B112" s="67" t="s">
        <v>98</v>
      </c>
      <c r="C112" s="60">
        <f>Vertetie_ienemumi!I101</f>
        <v>16657928.130003348</v>
      </c>
      <c r="D112" s="134">
        <f>Iedzivotaju_skaits_struktura!C101</f>
        <v>23105</v>
      </c>
      <c r="E112" s="134">
        <f>Iedzivotaju_skaits_struktura!D101</f>
        <v>1931</v>
      </c>
      <c r="F112" s="134">
        <f>Iedzivotaju_skaits_struktura!E101</f>
        <v>2499</v>
      </c>
      <c r="G112" s="134">
        <f>Iedzivotaju_skaits_struktura!F101</f>
        <v>4474</v>
      </c>
      <c r="H112" s="134">
        <f>PFI!H114</f>
        <v>123.175</v>
      </c>
      <c r="I112" s="60">
        <f t="shared" si="52"/>
        <v>720.96637654201891</v>
      </c>
      <c r="J112" s="60">
        <f t="shared" si="53"/>
        <v>39268.266000000003</v>
      </c>
      <c r="K112" s="255">
        <f t="shared" si="54"/>
        <v>424.20839590939278</v>
      </c>
      <c r="L112" s="265">
        <f t="shared" si="66"/>
        <v>9994756.8780020084</v>
      </c>
      <c r="M112" s="207">
        <f t="shared" si="67"/>
        <v>46.31425734333726</v>
      </c>
      <c r="N112" s="207">
        <f t="shared" si="55"/>
        <v>-27.788554406002355</v>
      </c>
      <c r="O112" s="211">
        <f t="shared" si="68"/>
        <v>-1091208.3461703726</v>
      </c>
      <c r="P112" s="60">
        <f t="shared" si="56"/>
        <v>8903548.5318316352</v>
      </c>
      <c r="Q112" s="266">
        <f t="shared" si="69"/>
        <v>226.73648313963326</v>
      </c>
      <c r="R112" s="265">
        <f t="shared" si="70"/>
        <v>6663171.2520013396</v>
      </c>
      <c r="S112" s="274">
        <f t="shared" si="57"/>
        <v>169.68335836375712</v>
      </c>
      <c r="T112" s="250">
        <f t="shared" si="71"/>
        <v>15566719.783832975</v>
      </c>
      <c r="U112" s="347">
        <f t="shared" si="76"/>
        <v>396.41984150339039</v>
      </c>
      <c r="V112" s="322">
        <f t="shared" si="72"/>
        <v>11421847.215229254</v>
      </c>
      <c r="W112" s="394">
        <f t="shared" si="73"/>
        <v>329598.10069557052</v>
      </c>
      <c r="X112" s="395">
        <f t="shared" si="58"/>
        <v>8.3934977086986855</v>
      </c>
      <c r="Y112" s="294">
        <f t="shared" si="74"/>
        <v>-761610.2454748021</v>
      </c>
      <c r="Z112" s="94">
        <f t="shared" si="75"/>
        <v>15896317.884528546</v>
      </c>
      <c r="AA112" s="298"/>
      <c r="AB112" s="306">
        <v>15305537.102233501</v>
      </c>
      <c r="AC112" s="207">
        <f t="shared" si="59"/>
        <v>590780.78229504451</v>
      </c>
      <c r="AD112" s="215">
        <f t="shared" si="60"/>
        <v>3.8599153910700235E-2</v>
      </c>
      <c r="AE112" s="207">
        <f t="shared" si="61"/>
        <v>0</v>
      </c>
      <c r="AF112" s="207">
        <f t="shared" si="62"/>
        <v>0</v>
      </c>
      <c r="AG112" s="322">
        <f t="shared" si="63"/>
        <v>0</v>
      </c>
      <c r="AH112" s="368">
        <f t="shared" si="77"/>
        <v>-761610.2454748021</v>
      </c>
      <c r="AI112" s="326">
        <f t="shared" si="64"/>
        <v>15896317.884528546</v>
      </c>
      <c r="AJ112" s="289">
        <f t="shared" si="65"/>
        <v>590780.78229504451</v>
      </c>
      <c r="AK112" s="334">
        <f>PFI!X114</f>
        <v>3.8599153910700235E-2</v>
      </c>
      <c r="AL112" s="204"/>
      <c r="AM112" s="204"/>
      <c r="AN112" s="204"/>
      <c r="AO112" s="204"/>
    </row>
    <row r="113" spans="1:41" ht="15">
      <c r="A113" s="43">
        <v>97</v>
      </c>
      <c r="B113" s="67" t="s">
        <v>99</v>
      </c>
      <c r="C113" s="60">
        <f>Vertetie_ienemumi!I102</f>
        <v>12902588.461803623</v>
      </c>
      <c r="D113" s="134">
        <f>Iedzivotaju_skaits_struktura!C102</f>
        <v>26757</v>
      </c>
      <c r="E113" s="134">
        <f>Iedzivotaju_skaits_struktura!D102</f>
        <v>1756</v>
      </c>
      <c r="F113" s="134">
        <f>Iedzivotaju_skaits_struktura!E102</f>
        <v>3084</v>
      </c>
      <c r="G113" s="134">
        <f>Iedzivotaju_skaits_struktura!F102</f>
        <v>5115</v>
      </c>
      <c r="H113" s="134">
        <f>PFI!H115</f>
        <v>1680.2349999999999</v>
      </c>
      <c r="I113" s="60">
        <f t="shared" si="52"/>
        <v>482.21356885314583</v>
      </c>
      <c r="J113" s="60">
        <f t="shared" si="53"/>
        <v>47258.9372</v>
      </c>
      <c r="K113" s="255">
        <f t="shared" si="54"/>
        <v>273.01901452416968</v>
      </c>
      <c r="L113" s="265">
        <f t="shared" si="66"/>
        <v>7741553.077082173</v>
      </c>
      <c r="M113" s="207">
        <f t="shared" si="67"/>
        <v>-104.87512404188584</v>
      </c>
      <c r="N113" s="207">
        <f t="shared" si="55"/>
        <v>62.925074425131498</v>
      </c>
      <c r="O113" s="211">
        <f t="shared" si="68"/>
        <v>2973772.1405626158</v>
      </c>
      <c r="P113" s="60">
        <f t="shared" si="56"/>
        <v>10715325.217644788</v>
      </c>
      <c r="Q113" s="266">
        <f t="shared" si="69"/>
        <v>226.73648313963329</v>
      </c>
      <c r="R113" s="265">
        <f t="shared" si="70"/>
        <v>5161035.3847214496</v>
      </c>
      <c r="S113" s="274">
        <f t="shared" si="57"/>
        <v>109.20760580966788</v>
      </c>
      <c r="T113" s="250">
        <f t="shared" si="71"/>
        <v>15876360.602366239</v>
      </c>
      <c r="U113" s="347">
        <f t="shared" si="76"/>
        <v>335.9440889493012</v>
      </c>
      <c r="V113" s="322">
        <f t="shared" si="72"/>
        <v>20891120.168734223</v>
      </c>
      <c r="W113" s="394">
        <f t="shared" si="73"/>
        <v>602851.13250654889</v>
      </c>
      <c r="X113" s="395">
        <f t="shared" si="58"/>
        <v>12.756341302287028</v>
      </c>
      <c r="Y113" s="294">
        <f t="shared" si="74"/>
        <v>3576623.2730691647</v>
      </c>
      <c r="Z113" s="94">
        <f t="shared" si="75"/>
        <v>16479211.734872788</v>
      </c>
      <c r="AA113" s="298"/>
      <c r="AB113" s="306">
        <v>15595083.993975002</v>
      </c>
      <c r="AC113" s="207">
        <f t="shared" si="59"/>
        <v>884127.74089778587</v>
      </c>
      <c r="AD113" s="215">
        <f t="shared" si="60"/>
        <v>5.6692720682963937E-2</v>
      </c>
      <c r="AE113" s="207">
        <f t="shared" si="61"/>
        <v>0</v>
      </c>
      <c r="AF113" s="207">
        <f t="shared" si="62"/>
        <v>0</v>
      </c>
      <c r="AG113" s="322">
        <f t="shared" si="63"/>
        <v>0</v>
      </c>
      <c r="AH113" s="368">
        <f t="shared" si="77"/>
        <v>3576623.2730691647</v>
      </c>
      <c r="AI113" s="326">
        <f t="shared" si="64"/>
        <v>16479211.734872788</v>
      </c>
      <c r="AJ113" s="289">
        <f t="shared" si="65"/>
        <v>884127.74089778587</v>
      </c>
      <c r="AK113" s="334">
        <f>PFI!X115</f>
        <v>5.6692720682963715E-2</v>
      </c>
      <c r="AL113" s="204"/>
      <c r="AM113" s="204"/>
      <c r="AN113" s="204"/>
      <c r="AO113" s="204"/>
    </row>
    <row r="114" spans="1:41" ht="15">
      <c r="A114" s="43">
        <v>98</v>
      </c>
      <c r="B114" s="67" t="s">
        <v>100</v>
      </c>
      <c r="C114" s="60">
        <f>Vertetie_ienemumi!I103</f>
        <v>5046768.9061854826</v>
      </c>
      <c r="D114" s="134">
        <f>Iedzivotaju_skaits_struktura!C103</f>
        <v>6194</v>
      </c>
      <c r="E114" s="134">
        <f>Iedzivotaju_skaits_struktura!D103</f>
        <v>414</v>
      </c>
      <c r="F114" s="134">
        <f>Iedzivotaju_skaits_struktura!E103</f>
        <v>613</v>
      </c>
      <c r="G114" s="134">
        <f>Iedzivotaju_skaits_struktura!F103</f>
        <v>1513</v>
      </c>
      <c r="H114" s="134">
        <f>PFI!H116</f>
        <v>47.734999999999999</v>
      </c>
      <c r="I114" s="60">
        <f t="shared" si="52"/>
        <v>814.78348501541529</v>
      </c>
      <c r="J114" s="60">
        <f t="shared" si="53"/>
        <v>10353.317199999998</v>
      </c>
      <c r="K114" s="255">
        <f t="shared" si="54"/>
        <v>487.45429205873108</v>
      </c>
      <c r="L114" s="265">
        <f t="shared" si="66"/>
        <v>3028061.3437112896</v>
      </c>
      <c r="M114" s="207">
        <f t="shared" si="67"/>
        <v>109.56015349267557</v>
      </c>
      <c r="N114" s="207">
        <f t="shared" si="55"/>
        <v>-65.736092095605343</v>
      </c>
      <c r="O114" s="211">
        <f t="shared" si="68"/>
        <v>-680586.61295421468</v>
      </c>
      <c r="P114" s="60">
        <f t="shared" si="56"/>
        <v>2347474.7307570749</v>
      </c>
      <c r="Q114" s="266">
        <f t="shared" si="69"/>
        <v>226.73648313963329</v>
      </c>
      <c r="R114" s="265">
        <f t="shared" si="70"/>
        <v>2018707.5624741931</v>
      </c>
      <c r="S114" s="274">
        <f t="shared" si="57"/>
        <v>194.98171682349243</v>
      </c>
      <c r="T114" s="250">
        <f t="shared" si="71"/>
        <v>4366182.2932312675</v>
      </c>
      <c r="U114" s="347">
        <f t="shared" si="76"/>
        <v>421.7181999631257</v>
      </c>
      <c r="V114" s="322">
        <f t="shared" si="72"/>
        <v>2356634.6730286479</v>
      </c>
      <c r="W114" s="394">
        <f t="shared" si="73"/>
        <v>68004.964313294651</v>
      </c>
      <c r="X114" s="395">
        <f t="shared" si="58"/>
        <v>6.5684227576157586</v>
      </c>
      <c r="Y114" s="294">
        <f t="shared" si="74"/>
        <v>-612581.64864092006</v>
      </c>
      <c r="Z114" s="94">
        <f t="shared" si="75"/>
        <v>4434187.2575445622</v>
      </c>
      <c r="AA114" s="298"/>
      <c r="AB114" s="306">
        <v>4440546.30689363</v>
      </c>
      <c r="AC114" s="301">
        <f t="shared" si="59"/>
        <v>-6359.0493490677327</v>
      </c>
      <c r="AD114" s="215">
        <f t="shared" si="60"/>
        <v>-1.4320421204021549E-3</v>
      </c>
      <c r="AE114" s="207">
        <f t="shared" si="61"/>
        <v>0</v>
      </c>
      <c r="AF114" s="207">
        <f t="shared" si="62"/>
        <v>6359.0493490677327</v>
      </c>
      <c r="AG114" s="322">
        <f t="shared" si="63"/>
        <v>6383.3766246207479</v>
      </c>
      <c r="AH114" s="368">
        <f t="shared" si="77"/>
        <v>-606198.27201629931</v>
      </c>
      <c r="AI114" s="326">
        <f t="shared" si="64"/>
        <v>4440570.6341691827</v>
      </c>
      <c r="AJ114" s="289">
        <f t="shared" si="65"/>
        <v>24.327275552786887</v>
      </c>
      <c r="AK114" s="334">
        <f>PFI!X116</f>
        <v>5.4784420364661912E-6</v>
      </c>
      <c r="AL114" s="204"/>
      <c r="AM114" s="204"/>
      <c r="AN114" s="204"/>
      <c r="AO114" s="204"/>
    </row>
    <row r="115" spans="1:41" ht="15">
      <c r="A115" s="43">
        <v>99</v>
      </c>
      <c r="B115" s="67" t="s">
        <v>101</v>
      </c>
      <c r="C115" s="60">
        <f>Vertetie_ienemumi!I104</f>
        <v>1623449.844416705</v>
      </c>
      <c r="D115" s="134">
        <f>Iedzivotaju_skaits_struktura!C104</f>
        <v>2418</v>
      </c>
      <c r="E115" s="134">
        <f>Iedzivotaju_skaits_struktura!D104</f>
        <v>158</v>
      </c>
      <c r="F115" s="134">
        <f>Iedzivotaju_skaits_struktura!E104</f>
        <v>271</v>
      </c>
      <c r="G115" s="134">
        <f>Iedzivotaju_skaits_struktura!F104</f>
        <v>450</v>
      </c>
      <c r="H115" s="134">
        <f>PFI!H117</f>
        <v>229.81799999999998</v>
      </c>
      <c r="I115" s="60">
        <f t="shared" si="52"/>
        <v>671.40192076786809</v>
      </c>
      <c r="J115" s="60">
        <f t="shared" si="53"/>
        <v>4353.5033599999997</v>
      </c>
      <c r="K115" s="255">
        <f t="shared" si="54"/>
        <v>372.90653300809788</v>
      </c>
      <c r="L115" s="265">
        <f t="shared" si="66"/>
        <v>974069.90665002295</v>
      </c>
      <c r="M115" s="207">
        <f t="shared" si="67"/>
        <v>-4.9876055579576359</v>
      </c>
      <c r="N115" s="207">
        <f t="shared" si="55"/>
        <v>2.9925633347745815</v>
      </c>
      <c r="O115" s="211">
        <f t="shared" si="68"/>
        <v>13028.134532953944</v>
      </c>
      <c r="P115" s="60">
        <f t="shared" si="56"/>
        <v>987098.04118297691</v>
      </c>
      <c r="Q115" s="266">
        <f t="shared" si="69"/>
        <v>226.73648313963332</v>
      </c>
      <c r="R115" s="265">
        <f t="shared" si="70"/>
        <v>649379.93776668201</v>
      </c>
      <c r="S115" s="274">
        <f t="shared" si="57"/>
        <v>149.16261320323918</v>
      </c>
      <c r="T115" s="250">
        <f t="shared" si="71"/>
        <v>1636477.978949659</v>
      </c>
      <c r="U115" s="347">
        <f t="shared" si="76"/>
        <v>375.8990963428725</v>
      </c>
      <c r="V115" s="322">
        <f t="shared" si="72"/>
        <v>1489633.7919607018</v>
      </c>
      <c r="W115" s="394">
        <f t="shared" si="73"/>
        <v>42986.082663366571</v>
      </c>
      <c r="X115" s="395">
        <f t="shared" si="58"/>
        <v>9.8739059347749247</v>
      </c>
      <c r="Y115" s="294">
        <f t="shared" si="74"/>
        <v>56014.217196320518</v>
      </c>
      <c r="Z115" s="94">
        <f t="shared" si="75"/>
        <v>1679464.0616130256</v>
      </c>
      <c r="AA115" s="298"/>
      <c r="AB115" s="306">
        <v>1531051.9027320279</v>
      </c>
      <c r="AC115" s="207">
        <f t="shared" si="59"/>
        <v>148412.15888099768</v>
      </c>
      <c r="AD115" s="215">
        <f t="shared" si="60"/>
        <v>9.6934766624285684E-2</v>
      </c>
      <c r="AE115" s="207">
        <f t="shared" si="61"/>
        <v>0</v>
      </c>
      <c r="AF115" s="207">
        <f t="shared" si="62"/>
        <v>0</v>
      </c>
      <c r="AG115" s="322">
        <f t="shared" si="63"/>
        <v>0</v>
      </c>
      <c r="AH115" s="368">
        <f t="shared" si="77"/>
        <v>56014.217196320518</v>
      </c>
      <c r="AI115" s="326">
        <f t="shared" si="64"/>
        <v>1679464.0616130256</v>
      </c>
      <c r="AJ115" s="289">
        <f t="shared" si="65"/>
        <v>148412.15888099768</v>
      </c>
      <c r="AK115" s="334">
        <f>PFI!X117</f>
        <v>9.6934766624285462E-2</v>
      </c>
      <c r="AL115" s="204"/>
      <c r="AM115" s="204"/>
      <c r="AN115" s="204"/>
      <c r="AO115" s="204"/>
    </row>
    <row r="116" spans="1:41" ht="15">
      <c r="A116" s="43">
        <v>100</v>
      </c>
      <c r="B116" s="67" t="s">
        <v>102</v>
      </c>
      <c r="C116" s="60">
        <f>Vertetie_ienemumi!I105</f>
        <v>13061935.084006829</v>
      </c>
      <c r="D116" s="134">
        <f>Iedzivotaju_skaits_struktura!C105</f>
        <v>18346</v>
      </c>
      <c r="E116" s="134">
        <f>Iedzivotaju_skaits_struktura!D105</f>
        <v>1689</v>
      </c>
      <c r="F116" s="134">
        <f>Iedzivotaju_skaits_struktura!E105</f>
        <v>1992</v>
      </c>
      <c r="G116" s="134">
        <f>Iedzivotaju_skaits_struktura!F105</f>
        <v>3417</v>
      </c>
      <c r="H116" s="134">
        <f>PFI!H118</f>
        <v>360.38099999999997</v>
      </c>
      <c r="I116" s="60">
        <f t="shared" si="52"/>
        <v>711.97727482867265</v>
      </c>
      <c r="J116" s="60">
        <f t="shared" si="53"/>
        <v>31868.539119999994</v>
      </c>
      <c r="K116" s="255">
        <f t="shared" si="54"/>
        <v>409.86927686965879</v>
      </c>
      <c r="L116" s="265">
        <f t="shared" si="66"/>
        <v>7837161.050404097</v>
      </c>
      <c r="M116" s="207">
        <f t="shared" si="67"/>
        <v>31.975138303603273</v>
      </c>
      <c r="N116" s="207">
        <f t="shared" si="55"/>
        <v>-19.185082982161962</v>
      </c>
      <c r="O116" s="211">
        <f t="shared" si="68"/>
        <v>-611400.56753747468</v>
      </c>
      <c r="P116" s="60">
        <f t="shared" si="56"/>
        <v>7225760.4828666225</v>
      </c>
      <c r="Q116" s="266">
        <f t="shared" si="69"/>
        <v>226.73648313963329</v>
      </c>
      <c r="R116" s="265">
        <f t="shared" si="70"/>
        <v>5224774.0336027322</v>
      </c>
      <c r="S116" s="274">
        <f t="shared" si="57"/>
        <v>163.94771074786354</v>
      </c>
      <c r="T116" s="250">
        <f t="shared" si="71"/>
        <v>12450534.516469356</v>
      </c>
      <c r="U116" s="347">
        <f t="shared" si="76"/>
        <v>390.68419388749686</v>
      </c>
      <c r="V116" s="322">
        <f t="shared" si="72"/>
        <v>9726476.7870535441</v>
      </c>
      <c r="W116" s="394">
        <f t="shared" si="73"/>
        <v>280675.11454696493</v>
      </c>
      <c r="X116" s="395">
        <f t="shared" si="58"/>
        <v>8.8072789747308935</v>
      </c>
      <c r="Y116" s="294">
        <f t="shared" si="74"/>
        <v>-330725.45299050974</v>
      </c>
      <c r="Z116" s="94">
        <f t="shared" si="75"/>
        <v>12731209.631016321</v>
      </c>
      <c r="AA116" s="298"/>
      <c r="AB116" s="306">
        <v>11799123.380674399</v>
      </c>
      <c r="AC116" s="207">
        <f t="shared" si="59"/>
        <v>932086.25034192204</v>
      </c>
      <c r="AD116" s="215">
        <f t="shared" si="60"/>
        <v>7.8996228810402247E-2</v>
      </c>
      <c r="AE116" s="207">
        <f t="shared" si="61"/>
        <v>0</v>
      </c>
      <c r="AF116" s="207">
        <f t="shared" si="62"/>
        <v>0</v>
      </c>
      <c r="AG116" s="322">
        <f t="shared" si="63"/>
        <v>0</v>
      </c>
      <c r="AH116" s="368">
        <f t="shared" si="77"/>
        <v>-330725.45299050974</v>
      </c>
      <c r="AI116" s="326">
        <f t="shared" si="64"/>
        <v>12731209.631016321</v>
      </c>
      <c r="AJ116" s="289">
        <f t="shared" si="65"/>
        <v>932086.25034192204</v>
      </c>
      <c r="AK116" s="334">
        <f>PFI!X118</f>
        <v>7.8996228810402025E-2</v>
      </c>
      <c r="AL116" s="204"/>
      <c r="AM116" s="204"/>
      <c r="AN116" s="204"/>
      <c r="AO116" s="204"/>
    </row>
    <row r="117" spans="1:41" ht="15">
      <c r="A117" s="43">
        <v>101</v>
      </c>
      <c r="B117" s="67" t="s">
        <v>103</v>
      </c>
      <c r="C117" s="60">
        <f>Vertetie_ienemumi!I106</f>
        <v>1999921.9798808938</v>
      </c>
      <c r="D117" s="134">
        <f>Iedzivotaju_skaits_struktura!C106</f>
        <v>3815</v>
      </c>
      <c r="E117" s="134">
        <f>Iedzivotaju_skaits_struktura!D106</f>
        <v>245</v>
      </c>
      <c r="F117" s="134">
        <f>Iedzivotaju_skaits_struktura!E106</f>
        <v>362</v>
      </c>
      <c r="G117" s="134">
        <f>Iedzivotaju_skaits_struktura!F106</f>
        <v>878</v>
      </c>
      <c r="H117" s="134">
        <f>PFI!H119</f>
        <v>105.462</v>
      </c>
      <c r="I117" s="60">
        <f t="shared" si="52"/>
        <v>524.22594492290796</v>
      </c>
      <c r="J117" s="60">
        <f t="shared" si="53"/>
        <v>6378.4422400000003</v>
      </c>
      <c r="K117" s="255">
        <f t="shared" si="54"/>
        <v>313.54395080026524</v>
      </c>
      <c r="L117" s="265">
        <f t="shared" si="66"/>
        <v>1199953.1879285362</v>
      </c>
      <c r="M117" s="207">
        <f t="shared" si="67"/>
        <v>-64.350187765790281</v>
      </c>
      <c r="N117" s="207">
        <f t="shared" si="55"/>
        <v>38.610112659474169</v>
      </c>
      <c r="O117" s="211">
        <f t="shared" si="68"/>
        <v>246272.37347834877</v>
      </c>
      <c r="P117" s="60">
        <f t="shared" si="56"/>
        <v>1446225.561406885</v>
      </c>
      <c r="Q117" s="266">
        <f t="shared" si="69"/>
        <v>226.73648313963332</v>
      </c>
      <c r="R117" s="265">
        <f t="shared" si="70"/>
        <v>799968.79195235763</v>
      </c>
      <c r="S117" s="274">
        <f t="shared" si="57"/>
        <v>125.41758032010613</v>
      </c>
      <c r="T117" s="250">
        <f t="shared" si="71"/>
        <v>2246194.3533592429</v>
      </c>
      <c r="U117" s="347">
        <f t="shared" si="76"/>
        <v>352.15406345973946</v>
      </c>
      <c r="V117" s="322">
        <f t="shared" si="72"/>
        <v>2561145.8592679552</v>
      </c>
      <c r="W117" s="394">
        <f t="shared" si="73"/>
        <v>73906.505218656937</v>
      </c>
      <c r="X117" s="395">
        <f t="shared" si="58"/>
        <v>11.58692082452046</v>
      </c>
      <c r="Y117" s="294">
        <f t="shared" si="74"/>
        <v>320178.87869700568</v>
      </c>
      <c r="Z117" s="94">
        <f t="shared" si="75"/>
        <v>2320100.8585778996</v>
      </c>
      <c r="AA117" s="298"/>
      <c r="AB117" s="306">
        <v>2132460.3371867393</v>
      </c>
      <c r="AC117" s="207">
        <f t="shared" si="59"/>
        <v>187640.52139116032</v>
      </c>
      <c r="AD117" s="215">
        <f t="shared" si="60"/>
        <v>8.799250242501877E-2</v>
      </c>
      <c r="AE117" s="207">
        <f t="shared" si="61"/>
        <v>0</v>
      </c>
      <c r="AF117" s="207">
        <f t="shared" si="62"/>
        <v>0</v>
      </c>
      <c r="AG117" s="322">
        <f t="shared" si="63"/>
        <v>0</v>
      </c>
      <c r="AH117" s="368">
        <f t="shared" si="77"/>
        <v>320178.87869700568</v>
      </c>
      <c r="AI117" s="326">
        <f t="shared" si="64"/>
        <v>2320100.8585778996</v>
      </c>
      <c r="AJ117" s="289">
        <f t="shared" si="65"/>
        <v>187640.52139116032</v>
      </c>
      <c r="AK117" s="334">
        <f>PFI!X119</f>
        <v>8.799250242501877E-2</v>
      </c>
      <c r="AL117" s="204"/>
      <c r="AM117" s="204"/>
      <c r="AN117" s="204"/>
      <c r="AO117" s="204"/>
    </row>
    <row r="118" spans="1:41" ht="15">
      <c r="A118" s="43">
        <v>102</v>
      </c>
      <c r="B118" s="67" t="s">
        <v>104</v>
      </c>
      <c r="C118" s="60">
        <f>Vertetie_ienemumi!I107</f>
        <v>2216685.0433403412</v>
      </c>
      <c r="D118" s="134">
        <f>Iedzivotaju_skaits_struktura!C107</f>
        <v>5520</v>
      </c>
      <c r="E118" s="134">
        <f>Iedzivotaju_skaits_struktura!D107</f>
        <v>297</v>
      </c>
      <c r="F118" s="134">
        <f>Iedzivotaju_skaits_struktura!E107</f>
        <v>641</v>
      </c>
      <c r="G118" s="134">
        <f>Iedzivotaju_skaits_struktura!F107</f>
        <v>1276</v>
      </c>
      <c r="H118" s="134">
        <f>PFI!H120</f>
        <v>555.39199999999994</v>
      </c>
      <c r="I118" s="60">
        <f t="shared" si="52"/>
        <v>401.57337741672848</v>
      </c>
      <c r="J118" s="60">
        <f t="shared" si="53"/>
        <v>10093.07584</v>
      </c>
      <c r="K118" s="255">
        <f t="shared" si="54"/>
        <v>219.6243324116686</v>
      </c>
      <c r="L118" s="265">
        <f t="shared" si="66"/>
        <v>1330011.0260042048</v>
      </c>
      <c r="M118" s="207">
        <f t="shared" si="67"/>
        <v>-158.26980615438691</v>
      </c>
      <c r="N118" s="207">
        <f t="shared" si="55"/>
        <v>94.961883692632142</v>
      </c>
      <c r="O118" s="211">
        <f t="shared" si="68"/>
        <v>958457.49401899544</v>
      </c>
      <c r="P118" s="60">
        <f t="shared" si="56"/>
        <v>2288468.5200232002</v>
      </c>
      <c r="Q118" s="266">
        <f t="shared" si="69"/>
        <v>226.73648313963332</v>
      </c>
      <c r="R118" s="265">
        <f t="shared" si="70"/>
        <v>886674.01733613655</v>
      </c>
      <c r="S118" s="274">
        <f t="shared" si="57"/>
        <v>87.849732964667453</v>
      </c>
      <c r="T118" s="250">
        <f t="shared" si="71"/>
        <v>3175142.5373593369</v>
      </c>
      <c r="U118" s="347">
        <f t="shared" si="76"/>
        <v>314.58621610430077</v>
      </c>
      <c r="V118" s="322">
        <f t="shared" si="72"/>
        <v>5000626.3125925846</v>
      </c>
      <c r="W118" s="394">
        <f t="shared" si="73"/>
        <v>144302.13466007463</v>
      </c>
      <c r="X118" s="395">
        <f t="shared" si="58"/>
        <v>14.297141619424773</v>
      </c>
      <c r="Y118" s="294">
        <f t="shared" si="74"/>
        <v>1102759.6286790702</v>
      </c>
      <c r="Z118" s="94">
        <f t="shared" si="75"/>
        <v>3319444.6720194113</v>
      </c>
      <c r="AA118" s="298"/>
      <c r="AB118" s="306">
        <v>3238769.4251749292</v>
      </c>
      <c r="AC118" s="207">
        <f t="shared" si="59"/>
        <v>80675.246844482142</v>
      </c>
      <c r="AD118" s="215">
        <f t="shared" si="60"/>
        <v>2.4909228244960557E-2</v>
      </c>
      <c r="AE118" s="207">
        <f t="shared" si="61"/>
        <v>0</v>
      </c>
      <c r="AF118" s="207">
        <f t="shared" si="62"/>
        <v>0</v>
      </c>
      <c r="AG118" s="322">
        <f t="shared" si="63"/>
        <v>0</v>
      </c>
      <c r="AH118" s="368">
        <f t="shared" si="77"/>
        <v>1102759.6286790702</v>
      </c>
      <c r="AI118" s="326">
        <f t="shared" si="64"/>
        <v>3319444.6720194113</v>
      </c>
      <c r="AJ118" s="289">
        <f t="shared" si="65"/>
        <v>80675.246844482142</v>
      </c>
      <c r="AK118" s="334">
        <f>PFI!X120</f>
        <v>2.4909228244960557E-2</v>
      </c>
      <c r="AL118" s="204"/>
      <c r="AM118" s="204"/>
      <c r="AN118" s="204"/>
      <c r="AO118" s="204"/>
    </row>
    <row r="119" spans="1:41" ht="15">
      <c r="A119" s="43">
        <v>103</v>
      </c>
      <c r="B119" s="67" t="s">
        <v>105</v>
      </c>
      <c r="C119" s="60">
        <f>Vertetie_ienemumi!I108</f>
        <v>6888852.3392487159</v>
      </c>
      <c r="D119" s="134">
        <f>Iedzivotaju_skaits_struktura!C108</f>
        <v>13511</v>
      </c>
      <c r="E119" s="134">
        <f>Iedzivotaju_skaits_struktura!D108</f>
        <v>938</v>
      </c>
      <c r="F119" s="134">
        <f>Iedzivotaju_skaits_struktura!E108</f>
        <v>1481</v>
      </c>
      <c r="G119" s="134">
        <f>Iedzivotaju_skaits_struktura!F108</f>
        <v>2701</v>
      </c>
      <c r="H119" s="134">
        <f>PFI!H121</f>
        <v>941.81700000000001</v>
      </c>
      <c r="I119" s="60">
        <f t="shared" si="52"/>
        <v>509.86990890746176</v>
      </c>
      <c r="J119" s="60">
        <f t="shared" si="53"/>
        <v>23964.28184</v>
      </c>
      <c r="K119" s="255">
        <f t="shared" si="54"/>
        <v>287.4633333576549</v>
      </c>
      <c r="L119" s="265">
        <f t="shared" si="66"/>
        <v>4133311.4035492293</v>
      </c>
      <c r="M119" s="207">
        <f t="shared" si="67"/>
        <v>-90.430805208400614</v>
      </c>
      <c r="N119" s="207">
        <f t="shared" si="55"/>
        <v>54.258483125040364</v>
      </c>
      <c r="O119" s="211">
        <f t="shared" si="68"/>
        <v>1300265.5818193513</v>
      </c>
      <c r="P119" s="60">
        <f t="shared" si="56"/>
        <v>5433576.9853685806</v>
      </c>
      <c r="Q119" s="266">
        <f t="shared" si="69"/>
        <v>226.73648313963329</v>
      </c>
      <c r="R119" s="265">
        <f t="shared" si="70"/>
        <v>2755540.9356994866</v>
      </c>
      <c r="S119" s="274">
        <f t="shared" si="57"/>
        <v>114.98533334306198</v>
      </c>
      <c r="T119" s="250">
        <f t="shared" si="71"/>
        <v>8189117.9210680667</v>
      </c>
      <c r="U119" s="347">
        <f t="shared" si="76"/>
        <v>341.72181648269526</v>
      </c>
      <c r="V119" s="322">
        <f t="shared" si="72"/>
        <v>10247418.72444015</v>
      </c>
      <c r="W119" s="394">
        <f t="shared" si="73"/>
        <v>295707.83822990471</v>
      </c>
      <c r="X119" s="395">
        <f t="shared" si="58"/>
        <v>12.339524305557271</v>
      </c>
      <c r="Y119" s="294">
        <f t="shared" si="74"/>
        <v>1595973.4200492559</v>
      </c>
      <c r="Z119" s="94">
        <f t="shared" si="75"/>
        <v>8484825.7592979707</v>
      </c>
      <c r="AA119" s="298"/>
      <c r="AB119" s="306">
        <v>7771540.3229504088</v>
      </c>
      <c r="AC119" s="207">
        <f t="shared" si="59"/>
        <v>713285.43634756189</v>
      </c>
      <c r="AD119" s="215">
        <f t="shared" si="60"/>
        <v>9.1781732669022231E-2</v>
      </c>
      <c r="AE119" s="207">
        <f t="shared" si="61"/>
        <v>0</v>
      </c>
      <c r="AF119" s="207">
        <f t="shared" si="62"/>
        <v>0</v>
      </c>
      <c r="AG119" s="322">
        <f t="shared" si="63"/>
        <v>0</v>
      </c>
      <c r="AH119" s="368">
        <f t="shared" si="77"/>
        <v>1595973.4200492559</v>
      </c>
      <c r="AI119" s="326">
        <f t="shared" si="64"/>
        <v>8484825.7592979707</v>
      </c>
      <c r="AJ119" s="289">
        <f t="shared" si="65"/>
        <v>713285.43634756189</v>
      </c>
      <c r="AK119" s="334">
        <f>PFI!X121</f>
        <v>9.1781732669022675E-2</v>
      </c>
      <c r="AL119" s="204"/>
      <c r="AM119" s="204"/>
      <c r="AN119" s="204"/>
      <c r="AO119" s="204"/>
    </row>
    <row r="120" spans="1:41" ht="15">
      <c r="A120" s="43">
        <v>104</v>
      </c>
      <c r="B120" s="67" t="s">
        <v>106</v>
      </c>
      <c r="C120" s="60">
        <f>Vertetie_ienemumi!I109</f>
        <v>9472386.6131244339</v>
      </c>
      <c r="D120" s="134">
        <f>Iedzivotaju_skaits_struktura!C109</f>
        <v>10401</v>
      </c>
      <c r="E120" s="134">
        <f>Iedzivotaju_skaits_struktura!D109</f>
        <v>985</v>
      </c>
      <c r="F120" s="134">
        <f>Iedzivotaju_skaits_struktura!E109</f>
        <v>1291</v>
      </c>
      <c r="G120" s="134">
        <f>Iedzivotaju_skaits_struktura!F109</f>
        <v>1660</v>
      </c>
      <c r="H120" s="134">
        <f>PFI!H122</f>
        <v>53.453999999999994</v>
      </c>
      <c r="I120" s="60">
        <f t="shared" si="52"/>
        <v>910.71883598927354</v>
      </c>
      <c r="J120" s="60">
        <f t="shared" si="53"/>
        <v>18224.210080000001</v>
      </c>
      <c r="K120" s="255">
        <f t="shared" si="54"/>
        <v>519.76939310636135</v>
      </c>
      <c r="L120" s="265">
        <f t="shared" si="66"/>
        <v>5683431.9678746602</v>
      </c>
      <c r="M120" s="207">
        <f t="shared" si="67"/>
        <v>141.87525454030583</v>
      </c>
      <c r="N120" s="207">
        <f t="shared" si="55"/>
        <v>-85.125152724183494</v>
      </c>
      <c r="O120" s="211">
        <f t="shared" si="68"/>
        <v>-1551338.6663376044</v>
      </c>
      <c r="P120" s="60">
        <f t="shared" si="56"/>
        <v>4132093.3015370555</v>
      </c>
      <c r="Q120" s="266">
        <f t="shared" si="69"/>
        <v>226.73648313963329</v>
      </c>
      <c r="R120" s="265">
        <f t="shared" si="70"/>
        <v>3788954.6452497737</v>
      </c>
      <c r="S120" s="274">
        <f t="shared" si="57"/>
        <v>207.90775724254456</v>
      </c>
      <c r="T120" s="250">
        <f t="shared" si="71"/>
        <v>7921047.9467868293</v>
      </c>
      <c r="U120" s="347">
        <f t="shared" si="76"/>
        <v>434.64424038217788</v>
      </c>
      <c r="V120" s="322">
        <f t="shared" si="72"/>
        <v>3559299.7081081737</v>
      </c>
      <c r="W120" s="394">
        <f t="shared" si="73"/>
        <v>102710.04343628019</v>
      </c>
      <c r="X120" s="395">
        <f t="shared" si="58"/>
        <v>5.6359119536817905</v>
      </c>
      <c r="Y120" s="294">
        <f t="shared" si="74"/>
        <v>-1448628.6229013242</v>
      </c>
      <c r="Z120" s="94">
        <f t="shared" si="75"/>
        <v>8023757.9902231097</v>
      </c>
      <c r="AA120" s="298"/>
      <c r="AB120" s="306">
        <v>7867990.5316629782</v>
      </c>
      <c r="AC120" s="207">
        <f t="shared" si="59"/>
        <v>155767.45856013149</v>
      </c>
      <c r="AD120" s="215">
        <f t="shared" si="60"/>
        <v>1.9797616422297493E-2</v>
      </c>
      <c r="AE120" s="207">
        <f t="shared" si="61"/>
        <v>0</v>
      </c>
      <c r="AF120" s="207">
        <f t="shared" si="62"/>
        <v>0</v>
      </c>
      <c r="AG120" s="322">
        <f t="shared" si="63"/>
        <v>0</v>
      </c>
      <c r="AH120" s="368">
        <f t="shared" si="77"/>
        <v>-1448628.6229013242</v>
      </c>
      <c r="AI120" s="326">
        <f t="shared" si="64"/>
        <v>8023757.9902231097</v>
      </c>
      <c r="AJ120" s="289">
        <f t="shared" si="65"/>
        <v>155767.45856013149</v>
      </c>
      <c r="AK120" s="334">
        <f>PFI!X122</f>
        <v>1.9797616422297493E-2</v>
      </c>
      <c r="AL120" s="204"/>
      <c r="AM120" s="204"/>
      <c r="AN120" s="204"/>
      <c r="AO120" s="204"/>
    </row>
    <row r="121" spans="1:41" ht="15">
      <c r="A121" s="43">
        <v>105</v>
      </c>
      <c r="B121" s="67" t="s">
        <v>107</v>
      </c>
      <c r="C121" s="60">
        <f>Vertetie_ienemumi!I110</f>
        <v>1491242.2378427973</v>
      </c>
      <c r="D121" s="134">
        <f>Iedzivotaju_skaits_struktura!C110</f>
        <v>3716</v>
      </c>
      <c r="E121" s="134">
        <f>Iedzivotaju_skaits_struktura!D110</f>
        <v>172</v>
      </c>
      <c r="F121" s="134">
        <f>Iedzivotaju_skaits_struktura!E110</f>
        <v>367</v>
      </c>
      <c r="G121" s="134">
        <f>Iedzivotaju_skaits_struktura!F110</f>
        <v>951</v>
      </c>
      <c r="H121" s="134">
        <f>PFI!H123</f>
        <v>374.87199999999996</v>
      </c>
      <c r="I121" s="60">
        <f t="shared" si="52"/>
        <v>401.30307799859992</v>
      </c>
      <c r="J121" s="60">
        <f t="shared" si="53"/>
        <v>6588.4454399999995</v>
      </c>
      <c r="K121" s="255">
        <f t="shared" si="54"/>
        <v>226.34204857933793</v>
      </c>
      <c r="L121" s="265">
        <f t="shared" si="66"/>
        <v>894745.34270567831</v>
      </c>
      <c r="M121" s="207">
        <f t="shared" si="67"/>
        <v>-151.55208998671759</v>
      </c>
      <c r="N121" s="207">
        <f t="shared" si="55"/>
        <v>90.931253992030548</v>
      </c>
      <c r="O121" s="211">
        <f t="shared" si="68"/>
        <v>599095.60571727541</v>
      </c>
      <c r="P121" s="60">
        <f t="shared" si="56"/>
        <v>1493840.9484229537</v>
      </c>
      <c r="Q121" s="266">
        <f t="shared" si="69"/>
        <v>226.73648313963329</v>
      </c>
      <c r="R121" s="265">
        <f t="shared" si="70"/>
        <v>596496.89513711899</v>
      </c>
      <c r="S121" s="274">
        <f t="shared" si="57"/>
        <v>90.536819431735182</v>
      </c>
      <c r="T121" s="250">
        <f t="shared" si="71"/>
        <v>2090337.8435600726</v>
      </c>
      <c r="U121" s="347">
        <f t="shared" si="76"/>
        <v>317.27330257136845</v>
      </c>
      <c r="V121" s="322">
        <f t="shared" si="72"/>
        <v>3219993.7466929634</v>
      </c>
      <c r="W121" s="394">
        <f t="shared" si="73"/>
        <v>92918.755010707158</v>
      </c>
      <c r="X121" s="395">
        <f t="shared" si="58"/>
        <v>14.103289745191722</v>
      </c>
      <c r="Y121" s="294">
        <f t="shared" si="74"/>
        <v>692014.3607279826</v>
      </c>
      <c r="Z121" s="94">
        <f t="shared" si="75"/>
        <v>2183256.5985707799</v>
      </c>
      <c r="AA121" s="298"/>
      <c r="AB121" s="306">
        <v>2118455.6355035068</v>
      </c>
      <c r="AC121" s="207">
        <f t="shared" si="59"/>
        <v>64800.963067273144</v>
      </c>
      <c r="AD121" s="215">
        <f t="shared" si="60"/>
        <v>3.0588775134708701E-2</v>
      </c>
      <c r="AE121" s="207">
        <f t="shared" si="61"/>
        <v>0</v>
      </c>
      <c r="AF121" s="207">
        <f t="shared" si="62"/>
        <v>0</v>
      </c>
      <c r="AG121" s="322">
        <f t="shared" si="63"/>
        <v>0</v>
      </c>
      <c r="AH121" s="368">
        <f t="shared" si="77"/>
        <v>692014.3607279826</v>
      </c>
      <c r="AI121" s="326">
        <f t="shared" si="64"/>
        <v>2183256.5985707799</v>
      </c>
      <c r="AJ121" s="289">
        <f t="shared" si="65"/>
        <v>64800.963067273144</v>
      </c>
      <c r="AK121" s="334">
        <f>PFI!X123</f>
        <v>3.0588775134708701E-2</v>
      </c>
      <c r="AL121" s="204"/>
      <c r="AM121" s="204"/>
      <c r="AN121" s="204"/>
      <c r="AO121" s="204"/>
    </row>
    <row r="122" spans="1:41" ht="15">
      <c r="A122" s="43">
        <v>106</v>
      </c>
      <c r="B122" s="67" t="s">
        <v>108</v>
      </c>
      <c r="C122" s="60">
        <f>Vertetie_ienemumi!I111</f>
        <v>15033898.989392102</v>
      </c>
      <c r="D122" s="134">
        <f>Iedzivotaju_skaits_struktura!C111</f>
        <v>32366</v>
      </c>
      <c r="E122" s="134">
        <f>Iedzivotaju_skaits_struktura!D111</f>
        <v>2098</v>
      </c>
      <c r="F122" s="134">
        <f>Iedzivotaju_skaits_struktura!E111</f>
        <v>3529</v>
      </c>
      <c r="G122" s="134">
        <f>Iedzivotaju_skaits_struktura!F111</f>
        <v>6470</v>
      </c>
      <c r="H122" s="134">
        <f>PFI!H124</f>
        <v>1760.95</v>
      </c>
      <c r="I122" s="60">
        <f t="shared" si="52"/>
        <v>464.49666283730153</v>
      </c>
      <c r="J122" s="60">
        <f t="shared" si="53"/>
        <v>56244.304000000004</v>
      </c>
      <c r="K122" s="255">
        <f t="shared" si="54"/>
        <v>267.29638239264369</v>
      </c>
      <c r="L122" s="265">
        <f t="shared" ref="L122:L135" si="78">C122*$L$14</f>
        <v>9020339.3936352599</v>
      </c>
      <c r="M122" s="207">
        <f t="shared" ref="M122:M135" si="79">K122-$K$15</f>
        <v>-110.59775617341182</v>
      </c>
      <c r="N122" s="207">
        <f t="shared" si="55"/>
        <v>66.358653704047086</v>
      </c>
      <c r="O122" s="211">
        <f t="shared" ref="O122:O135" si="80">N122*J122</f>
        <v>3732296.2919611507</v>
      </c>
      <c r="P122" s="60">
        <f t="shared" si="56"/>
        <v>12752635.68559641</v>
      </c>
      <c r="Q122" s="266">
        <f t="shared" ref="Q122:Q135" si="81">P122/J122</f>
        <v>226.73648313963329</v>
      </c>
      <c r="R122" s="265">
        <f t="shared" ref="R122:R135" si="82">C122*$R$14</f>
        <v>6013559.5957568409</v>
      </c>
      <c r="S122" s="274">
        <f t="shared" si="57"/>
        <v>106.91855295705749</v>
      </c>
      <c r="T122" s="250">
        <f t="shared" ref="T122:T135" si="83">R122+P122</f>
        <v>18766195.28135325</v>
      </c>
      <c r="U122" s="347">
        <f t="shared" si="76"/>
        <v>333.65503609669076</v>
      </c>
      <c r="V122" s="322">
        <f t="shared" ref="V122:V135" si="84">($K$7-K122)*J122</f>
        <v>25185025.390130222</v>
      </c>
      <c r="W122" s="394">
        <f t="shared" ref="W122:W135" si="85">V122*$W$14</f>
        <v>726759.54932128976</v>
      </c>
      <c r="X122" s="395">
        <f t="shared" si="58"/>
        <v>12.921478223311105</v>
      </c>
      <c r="Y122" s="294">
        <f t="shared" ref="Y122:Y135" si="86">O122+W122</f>
        <v>4459055.8412824403</v>
      </c>
      <c r="Z122" s="94">
        <f t="shared" ref="Z122:Z135" si="87">T122+W122</f>
        <v>19492954.83067454</v>
      </c>
      <c r="AA122" s="298"/>
      <c r="AB122" s="306">
        <v>18578205.513861064</v>
      </c>
      <c r="AC122" s="207">
        <f t="shared" si="59"/>
        <v>914749.31681347638</v>
      </c>
      <c r="AD122" s="215">
        <f t="shared" si="60"/>
        <v>4.9237764978484533E-2</v>
      </c>
      <c r="AE122" s="207">
        <f t="shared" si="61"/>
        <v>0</v>
      </c>
      <c r="AF122" s="207">
        <f t="shared" si="62"/>
        <v>0</v>
      </c>
      <c r="AG122" s="322">
        <f t="shared" si="63"/>
        <v>0</v>
      </c>
      <c r="AH122" s="368">
        <f t="shared" si="77"/>
        <v>4459055.8412824403</v>
      </c>
      <c r="AI122" s="326">
        <f t="shared" si="64"/>
        <v>19492954.83067454</v>
      </c>
      <c r="AJ122" s="289">
        <f t="shared" si="65"/>
        <v>914749.31681347638</v>
      </c>
      <c r="AK122" s="334">
        <f>PFI!X124</f>
        <v>4.9237764978484755E-2</v>
      </c>
      <c r="AL122" s="204"/>
      <c r="AM122" s="204"/>
      <c r="AN122" s="204"/>
      <c r="AO122" s="204"/>
    </row>
    <row r="123" spans="1:41" ht="15">
      <c r="A123" s="43">
        <v>107</v>
      </c>
      <c r="B123" s="67" t="s">
        <v>109</v>
      </c>
      <c r="C123" s="60">
        <f>Vertetie_ienemumi!I112</f>
        <v>1961528.0498786387</v>
      </c>
      <c r="D123" s="134">
        <f>Iedzivotaju_skaits_struktura!C112</f>
        <v>3743</v>
      </c>
      <c r="E123" s="134">
        <f>Iedzivotaju_skaits_struktura!D112</f>
        <v>219</v>
      </c>
      <c r="F123" s="134">
        <f>Iedzivotaju_skaits_struktura!E112</f>
        <v>371</v>
      </c>
      <c r="G123" s="134">
        <f>Iedzivotaju_skaits_struktura!F112</f>
        <v>744</v>
      </c>
      <c r="H123" s="134">
        <f>PFI!H125</f>
        <v>223.88</v>
      </c>
      <c r="I123" s="60">
        <f t="shared" si="52"/>
        <v>524.05237773941724</v>
      </c>
      <c r="J123" s="60">
        <f t="shared" si="53"/>
        <v>6355.7775999999994</v>
      </c>
      <c r="K123" s="255">
        <f t="shared" si="54"/>
        <v>308.62125349990833</v>
      </c>
      <c r="L123" s="265">
        <f t="shared" si="78"/>
        <v>1176916.8299271832</v>
      </c>
      <c r="M123" s="207">
        <f t="shared" si="79"/>
        <v>-69.272885066147182</v>
      </c>
      <c r="N123" s="207">
        <f t="shared" si="55"/>
        <v>41.563731039688307</v>
      </c>
      <c r="O123" s="211">
        <f t="shared" si="80"/>
        <v>264169.83071447565</v>
      </c>
      <c r="P123" s="60">
        <f t="shared" si="56"/>
        <v>1441086.6606416588</v>
      </c>
      <c r="Q123" s="266">
        <f t="shared" si="81"/>
        <v>226.73648313963329</v>
      </c>
      <c r="R123" s="265">
        <f t="shared" si="82"/>
        <v>784611.21995145548</v>
      </c>
      <c r="S123" s="274">
        <f t="shared" si="57"/>
        <v>123.44850139996332</v>
      </c>
      <c r="T123" s="250">
        <f t="shared" si="83"/>
        <v>2225697.8805931145</v>
      </c>
      <c r="U123" s="347">
        <f t="shared" si="76"/>
        <v>350.18498453959666</v>
      </c>
      <c r="V123" s="322">
        <f t="shared" si="84"/>
        <v>2583332.8602583562</v>
      </c>
      <c r="W123" s="394">
        <f t="shared" si="85"/>
        <v>74546.751340739225</v>
      </c>
      <c r="X123" s="395">
        <f t="shared" si="58"/>
        <v>11.728974176305231</v>
      </c>
      <c r="Y123" s="294">
        <f t="shared" si="86"/>
        <v>338716.58205521491</v>
      </c>
      <c r="Z123" s="94">
        <f t="shared" si="87"/>
        <v>2300244.631933854</v>
      </c>
      <c r="AA123" s="298"/>
      <c r="AB123" s="306">
        <v>2084355.5204335328</v>
      </c>
      <c r="AC123" s="207">
        <f t="shared" si="59"/>
        <v>215889.11150032119</v>
      </c>
      <c r="AD123" s="215">
        <f t="shared" si="60"/>
        <v>0.10357595399820152</v>
      </c>
      <c r="AE123" s="207">
        <f t="shared" si="61"/>
        <v>0</v>
      </c>
      <c r="AF123" s="207">
        <f t="shared" si="62"/>
        <v>0</v>
      </c>
      <c r="AG123" s="322">
        <f t="shared" si="63"/>
        <v>0</v>
      </c>
      <c r="AH123" s="368">
        <f t="shared" si="77"/>
        <v>338716.58205521491</v>
      </c>
      <c r="AI123" s="326">
        <f t="shared" si="64"/>
        <v>2300244.631933854</v>
      </c>
      <c r="AJ123" s="289">
        <f t="shared" si="65"/>
        <v>215889.11150032119</v>
      </c>
      <c r="AK123" s="334">
        <f>PFI!X125</f>
        <v>0.1035759539982013</v>
      </c>
      <c r="AL123" s="204"/>
      <c r="AM123" s="204"/>
      <c r="AN123" s="204"/>
      <c r="AO123" s="204"/>
    </row>
    <row r="124" spans="1:41" ht="15">
      <c r="A124" s="43">
        <v>108</v>
      </c>
      <c r="B124" s="67" t="s">
        <v>110</v>
      </c>
      <c r="C124" s="60">
        <f>Vertetie_ienemumi!I113</f>
        <v>16275339.22930816</v>
      </c>
      <c r="D124" s="134">
        <f>Iedzivotaju_skaits_struktura!C113</f>
        <v>31666</v>
      </c>
      <c r="E124" s="134">
        <f>Iedzivotaju_skaits_struktura!D113</f>
        <v>2373</v>
      </c>
      <c r="F124" s="134">
        <f>Iedzivotaju_skaits_struktura!E113</f>
        <v>3706</v>
      </c>
      <c r="G124" s="134">
        <f>Iedzivotaju_skaits_struktura!F113</f>
        <v>6270</v>
      </c>
      <c r="H124" s="134">
        <f>PFI!H126</f>
        <v>1191.81</v>
      </c>
      <c r="I124" s="60">
        <f t="shared" si="52"/>
        <v>513.96890132344345</v>
      </c>
      <c r="J124" s="60">
        <f t="shared" si="53"/>
        <v>55751.731200000002</v>
      </c>
      <c r="K124" s="255">
        <f t="shared" si="54"/>
        <v>291.92527082115362</v>
      </c>
      <c r="L124" s="265">
        <f t="shared" si="78"/>
        <v>9765203.5375848953</v>
      </c>
      <c r="M124" s="207">
        <f t="shared" si="79"/>
        <v>-85.9688677449019</v>
      </c>
      <c r="N124" s="207">
        <f t="shared" si="55"/>
        <v>51.581320646941137</v>
      </c>
      <c r="O124" s="211">
        <f t="shared" si="80"/>
        <v>2875747.9236492724</v>
      </c>
      <c r="P124" s="60">
        <f t="shared" si="56"/>
        <v>12640951.461234167</v>
      </c>
      <c r="Q124" s="266">
        <f t="shared" si="81"/>
        <v>226.73648313963329</v>
      </c>
      <c r="R124" s="265">
        <f t="shared" si="82"/>
        <v>6510135.6917232648</v>
      </c>
      <c r="S124" s="274">
        <f t="shared" si="57"/>
        <v>116.77010832846146</v>
      </c>
      <c r="T124" s="250">
        <f t="shared" si="83"/>
        <v>19151087.152957432</v>
      </c>
      <c r="U124" s="347">
        <f t="shared" si="76"/>
        <v>343.50659146809471</v>
      </c>
      <c r="V124" s="322">
        <f t="shared" si="84"/>
        <v>23591358.403935824</v>
      </c>
      <c r="W124" s="394">
        <f t="shared" si="85"/>
        <v>680771.40030362981</v>
      </c>
      <c r="X124" s="395">
        <f t="shared" si="58"/>
        <v>12.210767013879378</v>
      </c>
      <c r="Y124" s="294">
        <f t="shared" si="86"/>
        <v>3556519.3239529021</v>
      </c>
      <c r="Z124" s="94">
        <f t="shared" si="87"/>
        <v>19831858.55326106</v>
      </c>
      <c r="AA124" s="298"/>
      <c r="AB124" s="306">
        <v>18666767.674665444</v>
      </c>
      <c r="AC124" s="207">
        <f t="shared" si="59"/>
        <v>1165090.8785956167</v>
      </c>
      <c r="AD124" s="215">
        <f t="shared" si="60"/>
        <v>6.2415245044104672E-2</v>
      </c>
      <c r="AE124" s="207">
        <f t="shared" si="61"/>
        <v>0</v>
      </c>
      <c r="AF124" s="207">
        <f t="shared" si="62"/>
        <v>0</v>
      </c>
      <c r="AG124" s="322">
        <f t="shared" si="63"/>
        <v>0</v>
      </c>
      <c r="AH124" s="368">
        <f t="shared" si="77"/>
        <v>3556519.3239529021</v>
      </c>
      <c r="AI124" s="326">
        <f t="shared" si="64"/>
        <v>19831858.55326106</v>
      </c>
      <c r="AJ124" s="289">
        <f t="shared" si="65"/>
        <v>1165090.8785956167</v>
      </c>
      <c r="AK124" s="334">
        <f>PFI!X126</f>
        <v>6.2415245044104894E-2</v>
      </c>
      <c r="AL124" s="204"/>
      <c r="AM124" s="204"/>
      <c r="AN124" s="204"/>
      <c r="AO124" s="204"/>
    </row>
    <row r="125" spans="1:41" ht="15">
      <c r="A125" s="43">
        <v>109</v>
      </c>
      <c r="B125" s="67" t="s">
        <v>111</v>
      </c>
      <c r="C125" s="60">
        <f>Vertetie_ienemumi!I114</f>
        <v>1084606.7805348802</v>
      </c>
      <c r="D125" s="134">
        <f>Iedzivotaju_skaits_struktura!C114</f>
        <v>2698</v>
      </c>
      <c r="E125" s="134">
        <f>Iedzivotaju_skaits_struktura!D114</f>
        <v>165</v>
      </c>
      <c r="F125" s="134">
        <f>Iedzivotaju_skaits_struktura!E114</f>
        <v>309</v>
      </c>
      <c r="G125" s="134">
        <f>Iedzivotaju_skaits_struktura!F114</f>
        <v>663</v>
      </c>
      <c r="H125" s="134">
        <f>PFI!H127</f>
        <v>306.43400000000003</v>
      </c>
      <c r="I125" s="60">
        <f t="shared" si="52"/>
        <v>402.00399575051159</v>
      </c>
      <c r="J125" s="60">
        <f t="shared" si="53"/>
        <v>5047.8396799999991</v>
      </c>
      <c r="K125" s="255">
        <f t="shared" si="54"/>
        <v>214.86553640603745</v>
      </c>
      <c r="L125" s="265">
        <f t="shared" si="78"/>
        <v>650764.06832092814</v>
      </c>
      <c r="M125" s="207">
        <f t="shared" si="79"/>
        <v>-163.02860216001807</v>
      </c>
      <c r="N125" s="207">
        <f t="shared" si="55"/>
        <v>97.817161296010838</v>
      </c>
      <c r="O125" s="211">
        <f t="shared" si="80"/>
        <v>493765.34817496367</v>
      </c>
      <c r="P125" s="60">
        <f t="shared" si="56"/>
        <v>1144529.4164958918</v>
      </c>
      <c r="Q125" s="266">
        <f t="shared" si="81"/>
        <v>226.73648313963329</v>
      </c>
      <c r="R125" s="265">
        <f t="shared" si="82"/>
        <v>433842.71221395209</v>
      </c>
      <c r="S125" s="274">
        <f t="shared" si="57"/>
        <v>85.94621456241498</v>
      </c>
      <c r="T125" s="250">
        <f t="shared" si="83"/>
        <v>1578372.1287098438</v>
      </c>
      <c r="U125" s="347">
        <f t="shared" si="76"/>
        <v>312.6826977020483</v>
      </c>
      <c r="V125" s="322">
        <f t="shared" si="84"/>
        <v>2524979.7541277604</v>
      </c>
      <c r="W125" s="394">
        <f t="shared" si="85"/>
        <v>72862.866712630464</v>
      </c>
      <c r="X125" s="395">
        <f t="shared" si="58"/>
        <v>14.434465302319284</v>
      </c>
      <c r="Y125" s="294">
        <f t="shared" si="86"/>
        <v>566628.21488759411</v>
      </c>
      <c r="Z125" s="94">
        <f t="shared" si="87"/>
        <v>1651234.9954224743</v>
      </c>
      <c r="AA125" s="298"/>
      <c r="AB125" s="306">
        <v>1625511.7488080377</v>
      </c>
      <c r="AC125" s="207">
        <f t="shared" si="59"/>
        <v>25723.246614436619</v>
      </c>
      <c r="AD125" s="215">
        <f t="shared" si="60"/>
        <v>1.5824706670560351E-2</v>
      </c>
      <c r="AE125" s="207">
        <f t="shared" si="61"/>
        <v>0</v>
      </c>
      <c r="AF125" s="207">
        <f t="shared" si="62"/>
        <v>0</v>
      </c>
      <c r="AG125" s="322">
        <f t="shared" si="63"/>
        <v>0</v>
      </c>
      <c r="AH125" s="368">
        <f t="shared" si="77"/>
        <v>566628.21488759411</v>
      </c>
      <c r="AI125" s="326">
        <f t="shared" si="64"/>
        <v>1651234.9954224743</v>
      </c>
      <c r="AJ125" s="289">
        <f t="shared" si="65"/>
        <v>25723.246614436619</v>
      </c>
      <c r="AK125" s="334">
        <f>PFI!X127</f>
        <v>1.5824706670560351E-2</v>
      </c>
      <c r="AL125" s="204"/>
      <c r="AM125" s="204"/>
      <c r="AN125" s="204"/>
      <c r="AO125" s="204"/>
    </row>
    <row r="126" spans="1:41" ht="15">
      <c r="A126" s="43">
        <v>110</v>
      </c>
      <c r="B126" s="67" t="s">
        <v>112</v>
      </c>
      <c r="C126" s="60">
        <f>Vertetie_ienemumi!I115</f>
        <v>4064637.4680348728</v>
      </c>
      <c r="D126" s="134">
        <f>Iedzivotaju_skaits_struktura!C115</f>
        <v>9670</v>
      </c>
      <c r="E126" s="134">
        <f>Iedzivotaju_skaits_struktura!D115</f>
        <v>539</v>
      </c>
      <c r="F126" s="134">
        <f>Iedzivotaju_skaits_struktura!E115</f>
        <v>902</v>
      </c>
      <c r="G126" s="134">
        <f>Iedzivotaju_skaits_struktura!F115</f>
        <v>2327</v>
      </c>
      <c r="H126" s="134">
        <f>PFI!H128</f>
        <v>907.6110000000001</v>
      </c>
      <c r="I126" s="60">
        <f t="shared" si="52"/>
        <v>420.33479503980072</v>
      </c>
      <c r="J126" s="60">
        <f t="shared" si="53"/>
        <v>16973.328720000001</v>
      </c>
      <c r="K126" s="255">
        <f t="shared" si="54"/>
        <v>239.47202903372937</v>
      </c>
      <c r="L126" s="265">
        <f t="shared" si="78"/>
        <v>2438782.4808209236</v>
      </c>
      <c r="M126" s="207">
        <f t="shared" si="79"/>
        <v>-138.42210953232615</v>
      </c>
      <c r="N126" s="207">
        <f t="shared" si="55"/>
        <v>83.053265719395682</v>
      </c>
      <c r="O126" s="211">
        <f t="shared" si="80"/>
        <v>1409690.3803248103</v>
      </c>
      <c r="P126" s="60">
        <f t="shared" si="56"/>
        <v>3848472.8611457339</v>
      </c>
      <c r="Q126" s="266">
        <f t="shared" si="81"/>
        <v>226.73648313963329</v>
      </c>
      <c r="R126" s="265">
        <f t="shared" si="82"/>
        <v>1625854.9872139492</v>
      </c>
      <c r="S126" s="274">
        <f t="shared" si="57"/>
        <v>95.788811613491745</v>
      </c>
      <c r="T126" s="250">
        <f t="shared" si="83"/>
        <v>5474327.8483596835</v>
      </c>
      <c r="U126" s="347">
        <f t="shared" si="76"/>
        <v>322.52529475312508</v>
      </c>
      <c r="V126" s="322">
        <f t="shared" si="84"/>
        <v>8072574.2264765287</v>
      </c>
      <c r="W126" s="394">
        <f t="shared" si="85"/>
        <v>232948.75886827154</v>
      </c>
      <c r="X126" s="395">
        <f t="shared" si="58"/>
        <v>13.724400364307062</v>
      </c>
      <c r="Y126" s="294">
        <f t="shared" si="86"/>
        <v>1642639.1391930818</v>
      </c>
      <c r="Z126" s="94">
        <f t="shared" si="87"/>
        <v>5707276.607227955</v>
      </c>
      <c r="AA126" s="298"/>
      <c r="AB126" s="306">
        <v>5411230.1890238505</v>
      </c>
      <c r="AC126" s="207">
        <f t="shared" si="59"/>
        <v>296046.41820410453</v>
      </c>
      <c r="AD126" s="215">
        <f t="shared" si="60"/>
        <v>5.4709633089460086E-2</v>
      </c>
      <c r="AE126" s="207">
        <f t="shared" si="61"/>
        <v>0</v>
      </c>
      <c r="AF126" s="207">
        <f t="shared" si="62"/>
        <v>0</v>
      </c>
      <c r="AG126" s="322">
        <f t="shared" si="63"/>
        <v>0</v>
      </c>
      <c r="AH126" s="368">
        <f t="shared" si="77"/>
        <v>1642639.1391930818</v>
      </c>
      <c r="AI126" s="326">
        <f t="shared" si="64"/>
        <v>5707276.607227955</v>
      </c>
      <c r="AJ126" s="289">
        <f t="shared" si="65"/>
        <v>296046.41820410453</v>
      </c>
      <c r="AK126" s="334">
        <f>PFI!X128</f>
        <v>5.4709633089460086E-2</v>
      </c>
      <c r="AL126" s="204"/>
      <c r="AM126" s="204"/>
      <c r="AN126" s="204"/>
      <c r="AO126" s="204"/>
    </row>
    <row r="127" spans="1:41" ht="15">
      <c r="A127" s="43">
        <v>111</v>
      </c>
      <c r="B127" s="67" t="s">
        <v>113</v>
      </c>
      <c r="C127" s="60">
        <f>Vertetie_ienemumi!I116</f>
        <v>1212914.9741534868</v>
      </c>
      <c r="D127" s="134">
        <f>Iedzivotaju_skaits_struktura!C116</f>
        <v>3590</v>
      </c>
      <c r="E127" s="134">
        <f>Iedzivotaju_skaits_struktura!D116</f>
        <v>174</v>
      </c>
      <c r="F127" s="134">
        <f>Iedzivotaju_skaits_struktura!E116</f>
        <v>354</v>
      </c>
      <c r="G127" s="134">
        <f>Iedzivotaju_skaits_struktura!F116</f>
        <v>878</v>
      </c>
      <c r="H127" s="134">
        <f>PFI!H129</f>
        <v>277.20799999999997</v>
      </c>
      <c r="I127" s="60">
        <f t="shared" si="52"/>
        <v>337.85932427673725</v>
      </c>
      <c r="J127" s="60">
        <f t="shared" si="53"/>
        <v>6222.2761600000003</v>
      </c>
      <c r="K127" s="255">
        <f t="shared" si="54"/>
        <v>194.93107392930094</v>
      </c>
      <c r="L127" s="265">
        <f t="shared" si="78"/>
        <v>727748.98449209204</v>
      </c>
      <c r="M127" s="207">
        <f t="shared" si="79"/>
        <v>-182.96306463675458</v>
      </c>
      <c r="N127" s="207">
        <f t="shared" si="55"/>
        <v>109.77783878205274</v>
      </c>
      <c r="O127" s="211">
        <f t="shared" si="80"/>
        <v>683068.0291498903</v>
      </c>
      <c r="P127" s="60">
        <f t="shared" si="56"/>
        <v>1410817.0136419823</v>
      </c>
      <c r="Q127" s="266">
        <f t="shared" si="81"/>
        <v>226.73648313963329</v>
      </c>
      <c r="R127" s="265">
        <f t="shared" si="82"/>
        <v>485165.98966139473</v>
      </c>
      <c r="S127" s="274">
        <f t="shared" si="57"/>
        <v>77.972429571720383</v>
      </c>
      <c r="T127" s="250">
        <f t="shared" si="83"/>
        <v>1895983.003303377</v>
      </c>
      <c r="U127" s="347">
        <f t="shared" si="76"/>
        <v>304.70891271135366</v>
      </c>
      <c r="V127" s="322">
        <f t="shared" si="84"/>
        <v>3236482.3256609892</v>
      </c>
      <c r="W127" s="394">
        <f t="shared" si="85"/>
        <v>93394.5628383398</v>
      </c>
      <c r="X127" s="395">
        <f t="shared" si="58"/>
        <v>15.009710343415518</v>
      </c>
      <c r="Y127" s="294">
        <f t="shared" si="86"/>
        <v>776462.59198823012</v>
      </c>
      <c r="Z127" s="94">
        <f t="shared" si="87"/>
        <v>1989377.5661417167</v>
      </c>
      <c r="AA127" s="298"/>
      <c r="AB127" s="306">
        <v>2052418.8880358988</v>
      </c>
      <c r="AC127" s="301">
        <f t="shared" si="59"/>
        <v>-63041.321894182125</v>
      </c>
      <c r="AD127" s="215">
        <f t="shared" si="60"/>
        <v>-3.0715621582741659E-2</v>
      </c>
      <c r="AE127" s="207">
        <f t="shared" si="61"/>
        <v>0</v>
      </c>
      <c r="AF127" s="207">
        <f t="shared" si="62"/>
        <v>63041.321894182125</v>
      </c>
      <c r="AG127" s="322">
        <f t="shared" si="63"/>
        <v>63282.493730530732</v>
      </c>
      <c r="AH127" s="368">
        <f t="shared" si="77"/>
        <v>839745.08571876085</v>
      </c>
      <c r="AI127" s="326">
        <f t="shared" si="64"/>
        <v>2052660.0598722475</v>
      </c>
      <c r="AJ127" s="289">
        <f t="shared" si="65"/>
        <v>241.17183634871617</v>
      </c>
      <c r="AK127" s="334">
        <f>PFI!X129</f>
        <v>1.1750614738281762E-4</v>
      </c>
      <c r="AL127" s="204"/>
      <c r="AM127" s="204"/>
      <c r="AN127" s="204"/>
      <c r="AO127" s="204"/>
    </row>
    <row r="128" spans="1:41" ht="15">
      <c r="A128" s="43">
        <v>112</v>
      </c>
      <c r="B128" s="67" t="s">
        <v>114</v>
      </c>
      <c r="C128" s="60">
        <f>Vertetie_ienemumi!I117</f>
        <v>562417.33883518912</v>
      </c>
      <c r="D128" s="134">
        <f>Iedzivotaju_skaits_struktura!C117</f>
        <v>2178</v>
      </c>
      <c r="E128" s="134">
        <f>Iedzivotaju_skaits_struktura!D117</f>
        <v>116</v>
      </c>
      <c r="F128" s="134">
        <f>Iedzivotaju_skaits_struktura!E117</f>
        <v>199</v>
      </c>
      <c r="G128" s="134">
        <f>Iedzivotaju_skaits_struktura!F117</f>
        <v>511</v>
      </c>
      <c r="H128" s="134">
        <f>PFI!H130</f>
        <v>287.14599999999996</v>
      </c>
      <c r="I128" s="60">
        <f t="shared" si="52"/>
        <v>258.22651002533934</v>
      </c>
      <c r="J128" s="60">
        <f t="shared" si="53"/>
        <v>3912.7819200000004</v>
      </c>
      <c r="K128" s="255">
        <f t="shared" si="54"/>
        <v>143.73848334363319</v>
      </c>
      <c r="L128" s="265">
        <f t="shared" si="78"/>
        <v>337450.40330111346</v>
      </c>
      <c r="M128" s="207">
        <f t="shared" si="79"/>
        <v>-234.15565522242233</v>
      </c>
      <c r="N128" s="207">
        <f t="shared" si="55"/>
        <v>140.4933931334534</v>
      </c>
      <c r="O128" s="211">
        <f t="shared" si="80"/>
        <v>549720.00853202865</v>
      </c>
      <c r="P128" s="60">
        <f t="shared" si="56"/>
        <v>887170.41183314216</v>
      </c>
      <c r="Q128" s="266">
        <f t="shared" si="81"/>
        <v>226.73648313963332</v>
      </c>
      <c r="R128" s="265">
        <f t="shared" si="82"/>
        <v>224966.93553407566</v>
      </c>
      <c r="S128" s="274">
        <f t="shared" si="57"/>
        <v>57.49539333745328</v>
      </c>
      <c r="T128" s="250">
        <f t="shared" si="83"/>
        <v>1112137.3473672178</v>
      </c>
      <c r="U128" s="347">
        <f t="shared" si="76"/>
        <v>284.23187647708659</v>
      </c>
      <c r="V128" s="322">
        <f t="shared" si="84"/>
        <v>2235517.1889712559</v>
      </c>
      <c r="W128" s="394">
        <f t="shared" si="85"/>
        <v>64509.899815048229</v>
      </c>
      <c r="X128" s="395">
        <f t="shared" si="58"/>
        <v>16.486965318795029</v>
      </c>
      <c r="Y128" s="294">
        <f t="shared" si="86"/>
        <v>614229.90834707685</v>
      </c>
      <c r="Z128" s="94">
        <f t="shared" si="87"/>
        <v>1176647.2471822661</v>
      </c>
      <c r="AA128" s="298"/>
      <c r="AB128" s="306">
        <v>1218448.0914440027</v>
      </c>
      <c r="AC128" s="301">
        <f t="shared" si="59"/>
        <v>-41800.844261736609</v>
      </c>
      <c r="AD128" s="215">
        <f t="shared" si="60"/>
        <v>-3.4306627057208328E-2</v>
      </c>
      <c r="AE128" s="207">
        <f t="shared" si="61"/>
        <v>0</v>
      </c>
      <c r="AF128" s="207">
        <f t="shared" si="62"/>
        <v>41800.844261736609</v>
      </c>
      <c r="AG128" s="322">
        <f t="shared" si="63"/>
        <v>41960.75820498239</v>
      </c>
      <c r="AH128" s="368">
        <f t="shared" si="77"/>
        <v>656190.66655205924</v>
      </c>
      <c r="AI128" s="326">
        <f t="shared" si="64"/>
        <v>1218608.0053872485</v>
      </c>
      <c r="AJ128" s="289">
        <f t="shared" si="65"/>
        <v>159.91394324577413</v>
      </c>
      <c r="AK128" s="334">
        <f>PFI!X130</f>
        <v>1.3124395234287434E-4</v>
      </c>
      <c r="AL128" s="204"/>
      <c r="AM128" s="204"/>
      <c r="AN128" s="204"/>
      <c r="AO128" s="204"/>
    </row>
    <row r="129" spans="1:41" ht="15">
      <c r="A129" s="43">
        <v>113</v>
      </c>
      <c r="B129" s="67" t="s">
        <v>115</v>
      </c>
      <c r="C129" s="60">
        <f>Vertetie_ienemumi!I118</f>
        <v>1782651.1775732774</v>
      </c>
      <c r="D129" s="134">
        <f>Iedzivotaju_skaits_struktura!C118</f>
        <v>4348</v>
      </c>
      <c r="E129" s="134">
        <f>Iedzivotaju_skaits_struktura!D118</f>
        <v>235</v>
      </c>
      <c r="F129" s="134">
        <f>Iedzivotaju_skaits_struktura!E118</f>
        <v>440</v>
      </c>
      <c r="G129" s="134">
        <f>Iedzivotaju_skaits_struktura!F118</f>
        <v>896</v>
      </c>
      <c r="H129" s="134">
        <f>PFI!H131</f>
        <v>540.99</v>
      </c>
      <c r="I129" s="60">
        <f t="shared" si="52"/>
        <v>409.99337110700952</v>
      </c>
      <c r="J129" s="60">
        <f t="shared" si="53"/>
        <v>7817.6447999999991</v>
      </c>
      <c r="K129" s="255">
        <f t="shared" si="54"/>
        <v>228.02918566641421</v>
      </c>
      <c r="L129" s="265">
        <f t="shared" si="78"/>
        <v>1069590.7065439664</v>
      </c>
      <c r="M129" s="207">
        <f t="shared" si="79"/>
        <v>-149.86495289964131</v>
      </c>
      <c r="N129" s="207">
        <f t="shared" si="55"/>
        <v>89.91897173978478</v>
      </c>
      <c r="O129" s="211">
        <f t="shared" si="80"/>
        <v>702954.58184287534</v>
      </c>
      <c r="P129" s="60">
        <f t="shared" si="56"/>
        <v>1772545.2883868418</v>
      </c>
      <c r="Q129" s="266">
        <f t="shared" si="81"/>
        <v>226.73648313963329</v>
      </c>
      <c r="R129" s="265">
        <f t="shared" si="82"/>
        <v>713060.47102931095</v>
      </c>
      <c r="S129" s="274">
        <f t="shared" si="57"/>
        <v>91.21167426656568</v>
      </c>
      <c r="T129" s="250">
        <f t="shared" si="83"/>
        <v>2485605.7594161527</v>
      </c>
      <c r="U129" s="347">
        <f t="shared" si="76"/>
        <v>317.94815740619896</v>
      </c>
      <c r="V129" s="322">
        <f t="shared" si="84"/>
        <v>3807555.166471194</v>
      </c>
      <c r="W129" s="394">
        <f t="shared" si="85"/>
        <v>109873.90458954965</v>
      </c>
      <c r="X129" s="395">
        <f t="shared" si="58"/>
        <v>14.054604347021455</v>
      </c>
      <c r="Y129" s="294">
        <f t="shared" si="86"/>
        <v>812828.48643242498</v>
      </c>
      <c r="Z129" s="94">
        <f t="shared" si="87"/>
        <v>2595479.6640057024</v>
      </c>
      <c r="AA129" s="298"/>
      <c r="AB129" s="306">
        <v>2434646.1133233951</v>
      </c>
      <c r="AC129" s="207">
        <f t="shared" si="59"/>
        <v>160833.55068230722</v>
      </c>
      <c r="AD129" s="215">
        <f t="shared" si="60"/>
        <v>6.6060340269642914E-2</v>
      </c>
      <c r="AE129" s="207">
        <f t="shared" si="61"/>
        <v>0</v>
      </c>
      <c r="AF129" s="207">
        <f t="shared" si="62"/>
        <v>0</v>
      </c>
      <c r="AG129" s="322">
        <f t="shared" si="63"/>
        <v>0</v>
      </c>
      <c r="AH129" s="368">
        <f t="shared" si="77"/>
        <v>812828.48643242498</v>
      </c>
      <c r="AI129" s="326">
        <f t="shared" si="64"/>
        <v>2595479.6640057024</v>
      </c>
      <c r="AJ129" s="289">
        <f t="shared" si="65"/>
        <v>160833.55068230722</v>
      </c>
      <c r="AK129" s="334">
        <f>PFI!X131</f>
        <v>6.6060340269642914E-2</v>
      </c>
      <c r="AL129" s="204"/>
      <c r="AM129" s="204"/>
      <c r="AN129" s="204"/>
      <c r="AO129" s="204"/>
    </row>
    <row r="130" spans="1:41" ht="15">
      <c r="A130" s="43">
        <v>114</v>
      </c>
      <c r="B130" s="67" t="s">
        <v>116</v>
      </c>
      <c r="C130" s="60">
        <f>Vertetie_ienemumi!I119</f>
        <v>4290455.8418209832</v>
      </c>
      <c r="D130" s="134">
        <f>Iedzivotaju_skaits_struktura!C119</f>
        <v>9077</v>
      </c>
      <c r="E130" s="134">
        <f>Iedzivotaju_skaits_struktura!D119</f>
        <v>561</v>
      </c>
      <c r="F130" s="134">
        <f>Iedzivotaju_skaits_struktura!E119</f>
        <v>952</v>
      </c>
      <c r="G130" s="134">
        <f>Iedzivotaju_skaits_struktura!F119</f>
        <v>1844</v>
      </c>
      <c r="H130" s="134">
        <f>PFI!H132</f>
        <v>844.096</v>
      </c>
      <c r="I130" s="60">
        <f t="shared" si="52"/>
        <v>472.67333279949139</v>
      </c>
      <c r="J130" s="60">
        <f t="shared" si="53"/>
        <v>16140.84592</v>
      </c>
      <c r="K130" s="255">
        <f t="shared" si="54"/>
        <v>265.81356783195059</v>
      </c>
      <c r="L130" s="265">
        <f t="shared" si="78"/>
        <v>2574273.5050925897</v>
      </c>
      <c r="M130" s="207">
        <f t="shared" si="79"/>
        <v>-112.08057073410492</v>
      </c>
      <c r="N130" s="207">
        <f t="shared" si="55"/>
        <v>67.248342440462949</v>
      </c>
      <c r="O130" s="211">
        <f t="shared" si="80"/>
        <v>1085445.1337069091</v>
      </c>
      <c r="P130" s="60">
        <f t="shared" si="56"/>
        <v>3659718.6387994988</v>
      </c>
      <c r="Q130" s="266">
        <f t="shared" si="81"/>
        <v>226.73648313963329</v>
      </c>
      <c r="R130" s="265">
        <f t="shared" si="82"/>
        <v>1716182.3367283933</v>
      </c>
      <c r="S130" s="274">
        <f t="shared" si="57"/>
        <v>106.32542713278025</v>
      </c>
      <c r="T130" s="250">
        <f t="shared" si="83"/>
        <v>5375900.9755278919</v>
      </c>
      <c r="U130" s="347">
        <f t="shared" si="76"/>
        <v>333.06191027241351</v>
      </c>
      <c r="V130" s="322">
        <f t="shared" si="84"/>
        <v>7251467.7897346914</v>
      </c>
      <c r="W130" s="394">
        <f t="shared" si="85"/>
        <v>209254.24458181116</v>
      </c>
      <c r="X130" s="395">
        <f t="shared" si="58"/>
        <v>12.964267524698059</v>
      </c>
      <c r="Y130" s="294">
        <f t="shared" si="86"/>
        <v>1294699.3782887203</v>
      </c>
      <c r="Z130" s="94">
        <f t="shared" si="87"/>
        <v>5585155.220109703</v>
      </c>
      <c r="AA130" s="298"/>
      <c r="AB130" s="306">
        <v>5141653.0552195068</v>
      </c>
      <c r="AC130" s="207">
        <f t="shared" si="59"/>
        <v>443502.16489019617</v>
      </c>
      <c r="AD130" s="215">
        <f t="shared" si="60"/>
        <v>8.6256727190096694E-2</v>
      </c>
      <c r="AE130" s="207">
        <f t="shared" si="61"/>
        <v>0</v>
      </c>
      <c r="AF130" s="207">
        <f t="shared" si="62"/>
        <v>0</v>
      </c>
      <c r="AG130" s="322">
        <f t="shared" si="63"/>
        <v>0</v>
      </c>
      <c r="AH130" s="368">
        <f t="shared" si="77"/>
        <v>1294699.3782887203</v>
      </c>
      <c r="AI130" s="326">
        <f t="shared" si="64"/>
        <v>5585155.220109703</v>
      </c>
      <c r="AJ130" s="289">
        <f t="shared" si="65"/>
        <v>443502.16489019617</v>
      </c>
      <c r="AK130" s="334">
        <f>PFI!X132</f>
        <v>8.6256727190096694E-2</v>
      </c>
      <c r="AL130" s="204"/>
      <c r="AM130" s="204"/>
      <c r="AN130" s="204"/>
      <c r="AO130" s="204"/>
    </row>
    <row r="131" spans="1:41" ht="15">
      <c r="A131" s="43">
        <v>115</v>
      </c>
      <c r="B131" s="67" t="s">
        <v>117</v>
      </c>
      <c r="C131" s="60">
        <f>Vertetie_ienemumi!I120</f>
        <v>6881887.644997824</v>
      </c>
      <c r="D131" s="134">
        <f>Iedzivotaju_skaits_struktura!C120</f>
        <v>12612</v>
      </c>
      <c r="E131" s="134">
        <f>Iedzivotaju_skaits_struktura!D120</f>
        <v>799</v>
      </c>
      <c r="F131" s="134">
        <f>Iedzivotaju_skaits_struktura!E120</f>
        <v>1464</v>
      </c>
      <c r="G131" s="134">
        <f>Iedzivotaju_skaits_struktura!F120</f>
        <v>2450</v>
      </c>
      <c r="H131" s="134">
        <f>PFI!H133</f>
        <v>2456.2539999999999</v>
      </c>
      <c r="I131" s="60">
        <f t="shared" si="52"/>
        <v>545.66188114476881</v>
      </c>
      <c r="J131" s="60">
        <f t="shared" si="53"/>
        <v>24800.806079999998</v>
      </c>
      <c r="K131" s="255">
        <f t="shared" si="54"/>
        <v>277.4864503516099</v>
      </c>
      <c r="L131" s="265">
        <f t="shared" si="78"/>
        <v>4129132.5869986941</v>
      </c>
      <c r="M131" s="207">
        <f t="shared" si="79"/>
        <v>-100.40768821444561</v>
      </c>
      <c r="N131" s="207">
        <f t="shared" si="55"/>
        <v>60.244612928667365</v>
      </c>
      <c r="O131" s="211">
        <f t="shared" si="80"/>
        <v>1494114.9626085402</v>
      </c>
      <c r="P131" s="60">
        <f t="shared" si="56"/>
        <v>5623247.5496072341</v>
      </c>
      <c r="Q131" s="266">
        <f t="shared" si="81"/>
        <v>226.73648313963326</v>
      </c>
      <c r="R131" s="265">
        <f t="shared" si="82"/>
        <v>2752755.0579991299</v>
      </c>
      <c r="S131" s="274">
        <f t="shared" si="57"/>
        <v>110.99458014064396</v>
      </c>
      <c r="T131" s="250">
        <f t="shared" si="83"/>
        <v>8376002.6076063644</v>
      </c>
      <c r="U131" s="347">
        <f t="shared" si="76"/>
        <v>337.73106328027728</v>
      </c>
      <c r="V131" s="322">
        <f t="shared" si="84"/>
        <v>10852561.416416774</v>
      </c>
      <c r="W131" s="394">
        <f t="shared" si="85"/>
        <v>313170.32727978087</v>
      </c>
      <c r="X131" s="395">
        <f t="shared" si="58"/>
        <v>12.627425345353165</v>
      </c>
      <c r="Y131" s="294">
        <f t="shared" si="86"/>
        <v>1807285.289888321</v>
      </c>
      <c r="Z131" s="94">
        <f t="shared" si="87"/>
        <v>8689172.9348861445</v>
      </c>
      <c r="AA131" s="298"/>
      <c r="AB131" s="306">
        <v>7383221.7060670797</v>
      </c>
      <c r="AC131" s="207">
        <f t="shared" si="59"/>
        <v>1305951.2288190648</v>
      </c>
      <c r="AD131" s="215">
        <f t="shared" si="60"/>
        <v>0.17688094449959624</v>
      </c>
      <c r="AE131" s="207">
        <f t="shared" si="61"/>
        <v>-375665.29385461286</v>
      </c>
      <c r="AF131" s="207">
        <f t="shared" si="62"/>
        <v>0</v>
      </c>
      <c r="AG131" s="322">
        <f t="shared" si="63"/>
        <v>0</v>
      </c>
      <c r="AH131" s="368">
        <f t="shared" si="77"/>
        <v>1431619.9960337081</v>
      </c>
      <c r="AI131" s="326">
        <f t="shared" si="64"/>
        <v>8313507.6410315316</v>
      </c>
      <c r="AJ131" s="289">
        <f t="shared" si="65"/>
        <v>930285.93496445194</v>
      </c>
      <c r="AK131" s="334">
        <f>PFI!X133</f>
        <v>0.12599999999999989</v>
      </c>
      <c r="AL131" s="204"/>
      <c r="AM131" s="204"/>
      <c r="AN131" s="204"/>
      <c r="AO131" s="204"/>
    </row>
    <row r="132" spans="1:41" ht="15">
      <c r="A132" s="43">
        <v>116</v>
      </c>
      <c r="B132" s="67" t="s">
        <v>118</v>
      </c>
      <c r="C132" s="60">
        <f>Vertetie_ienemumi!I121</f>
        <v>1742837.2230927029</v>
      </c>
      <c r="D132" s="134">
        <f>Iedzivotaju_skaits_struktura!C121</f>
        <v>4205</v>
      </c>
      <c r="E132" s="134">
        <f>Iedzivotaju_skaits_struktura!D121</f>
        <v>245</v>
      </c>
      <c r="F132" s="134">
        <f>Iedzivotaju_skaits_struktura!E121</f>
        <v>445</v>
      </c>
      <c r="G132" s="134">
        <f>Iedzivotaju_skaits_struktura!F121</f>
        <v>955</v>
      </c>
      <c r="H132" s="134">
        <f>PFI!H134</f>
        <v>650.23300000000006</v>
      </c>
      <c r="I132" s="60">
        <f t="shared" si="52"/>
        <v>414.46782951074982</v>
      </c>
      <c r="J132" s="60">
        <f t="shared" si="53"/>
        <v>7924.0541599999997</v>
      </c>
      <c r="K132" s="255">
        <f t="shared" si="54"/>
        <v>219.94261875321445</v>
      </c>
      <c r="L132" s="265">
        <f t="shared" si="78"/>
        <v>1045702.3338556217</v>
      </c>
      <c r="M132" s="207">
        <f t="shared" si="79"/>
        <v>-157.95151981284107</v>
      </c>
      <c r="N132" s="207">
        <f t="shared" si="55"/>
        <v>94.770911887704642</v>
      </c>
      <c r="O132" s="211">
        <f t="shared" si="80"/>
        <v>750969.83859075943</v>
      </c>
      <c r="P132" s="60">
        <f t="shared" si="56"/>
        <v>1796672.1724463813</v>
      </c>
      <c r="Q132" s="266">
        <f t="shared" si="81"/>
        <v>226.73648313963332</v>
      </c>
      <c r="R132" s="265">
        <f t="shared" si="82"/>
        <v>697134.88923708117</v>
      </c>
      <c r="S132" s="274">
        <f t="shared" si="57"/>
        <v>87.977047501285782</v>
      </c>
      <c r="T132" s="250">
        <f t="shared" si="83"/>
        <v>2493807.0616834625</v>
      </c>
      <c r="U132" s="347">
        <f t="shared" si="76"/>
        <v>314.71353064091909</v>
      </c>
      <c r="V132" s="322">
        <f t="shared" si="84"/>
        <v>3923459.8483454864</v>
      </c>
      <c r="W132" s="394">
        <f t="shared" si="85"/>
        <v>113218.54423387573</v>
      </c>
      <c r="X132" s="395">
        <f t="shared" si="58"/>
        <v>14.287956890223443</v>
      </c>
      <c r="Y132" s="294">
        <f t="shared" si="86"/>
        <v>864188.38282463513</v>
      </c>
      <c r="Z132" s="94">
        <f t="shared" si="87"/>
        <v>2607025.6059173383</v>
      </c>
      <c r="AA132" s="298"/>
      <c r="AB132" s="306">
        <v>2412128.7617257037</v>
      </c>
      <c r="AC132" s="207">
        <f t="shared" si="59"/>
        <v>194896.84419163456</v>
      </c>
      <c r="AD132" s="215">
        <f t="shared" si="60"/>
        <v>8.0798690055086331E-2</v>
      </c>
      <c r="AE132" s="207">
        <f t="shared" si="61"/>
        <v>0</v>
      </c>
      <c r="AF132" s="207">
        <f t="shared" si="62"/>
        <v>0</v>
      </c>
      <c r="AG132" s="322">
        <f t="shared" si="63"/>
        <v>0</v>
      </c>
      <c r="AH132" s="368">
        <f t="shared" si="77"/>
        <v>864188.38282463513</v>
      </c>
      <c r="AI132" s="326">
        <f t="shared" si="64"/>
        <v>2607025.6059173383</v>
      </c>
      <c r="AJ132" s="289">
        <f t="shared" si="65"/>
        <v>194896.84419163456</v>
      </c>
      <c r="AK132" s="334">
        <f>PFI!X134</f>
        <v>8.0798690055086331E-2</v>
      </c>
      <c r="AL132" s="204"/>
      <c r="AM132" s="204"/>
      <c r="AN132" s="204"/>
      <c r="AO132" s="204"/>
    </row>
    <row r="133" spans="1:41" ht="15">
      <c r="A133" s="43">
        <v>117</v>
      </c>
      <c r="B133" s="67" t="s">
        <v>119</v>
      </c>
      <c r="C133" s="60">
        <f>Vertetie_ienemumi!I122</f>
        <v>1794547.8375037161</v>
      </c>
      <c r="D133" s="134">
        <f>Iedzivotaju_skaits_struktura!C122</f>
        <v>5685</v>
      </c>
      <c r="E133" s="134">
        <f>Iedzivotaju_skaits_struktura!D122</f>
        <v>241</v>
      </c>
      <c r="F133" s="134">
        <f>Iedzivotaju_skaits_struktura!E122</f>
        <v>603</v>
      </c>
      <c r="G133" s="134">
        <f>Iedzivotaju_skaits_struktura!F122</f>
        <v>1333</v>
      </c>
      <c r="H133" s="134">
        <f>PFI!H135</f>
        <v>639.15499999999997</v>
      </c>
      <c r="I133" s="60">
        <f t="shared" si="52"/>
        <v>315.66364775790959</v>
      </c>
      <c r="J133" s="60">
        <f t="shared" si="53"/>
        <v>10172.6556</v>
      </c>
      <c r="K133" s="255">
        <f t="shared" si="54"/>
        <v>176.40898385508265</v>
      </c>
      <c r="L133" s="265">
        <f t="shared" si="78"/>
        <v>1076728.7025022297</v>
      </c>
      <c r="M133" s="207">
        <f t="shared" si="79"/>
        <v>-201.48515471097286</v>
      </c>
      <c r="N133" s="207">
        <f t="shared" si="55"/>
        <v>120.89109282658372</v>
      </c>
      <c r="O133" s="211">
        <f t="shared" si="80"/>
        <v>1229783.4524324667</v>
      </c>
      <c r="P133" s="60">
        <f t="shared" si="56"/>
        <v>2306512.1549346964</v>
      </c>
      <c r="Q133" s="266">
        <f t="shared" si="81"/>
        <v>226.73648313963332</v>
      </c>
      <c r="R133" s="265">
        <f t="shared" si="82"/>
        <v>717819.13500148652</v>
      </c>
      <c r="S133" s="274">
        <f t="shared" si="57"/>
        <v>70.563593542033061</v>
      </c>
      <c r="T133" s="250">
        <f t="shared" si="83"/>
        <v>3024331.289936183</v>
      </c>
      <c r="U133" s="347">
        <f t="shared" si="76"/>
        <v>297.30007668166638</v>
      </c>
      <c r="V133" s="322">
        <f t="shared" si="84"/>
        <v>5479669.0559140472</v>
      </c>
      <c r="W133" s="394">
        <f t="shared" si="85"/>
        <v>158125.78116623923</v>
      </c>
      <c r="X133" s="395">
        <f t="shared" si="58"/>
        <v>15.544198819258094</v>
      </c>
      <c r="Y133" s="294">
        <f t="shared" si="86"/>
        <v>1387909.2335987058</v>
      </c>
      <c r="Z133" s="94">
        <f t="shared" si="87"/>
        <v>3182457.0711024222</v>
      </c>
      <c r="AA133" s="298"/>
      <c r="AB133" s="306">
        <v>3265945.0488051018</v>
      </c>
      <c r="AC133" s="301">
        <f t="shared" si="59"/>
        <v>-83487.977702679578</v>
      </c>
      <c r="AD133" s="215">
        <f t="shared" si="60"/>
        <v>-2.5563191191237289E-2</v>
      </c>
      <c r="AE133" s="207">
        <f t="shared" si="61"/>
        <v>0</v>
      </c>
      <c r="AF133" s="207">
        <f t="shared" si="62"/>
        <v>83487.977702679578</v>
      </c>
      <c r="AG133" s="322">
        <f t="shared" si="63"/>
        <v>83807.370575331966</v>
      </c>
      <c r="AH133" s="368">
        <f t="shared" si="77"/>
        <v>1471716.6041740379</v>
      </c>
      <c r="AI133" s="326">
        <f t="shared" si="64"/>
        <v>3266264.4416777543</v>
      </c>
      <c r="AJ133" s="289">
        <f t="shared" si="65"/>
        <v>319.39287265250459</v>
      </c>
      <c r="AK133" s="334">
        <f>PFI!X135</f>
        <v>9.7794931598560453E-5</v>
      </c>
      <c r="AL133" s="204"/>
      <c r="AM133" s="204"/>
      <c r="AN133" s="204"/>
      <c r="AO133" s="204"/>
    </row>
    <row r="134" spans="1:41" ht="15">
      <c r="A134" s="43">
        <v>118</v>
      </c>
      <c r="B134" s="67" t="s">
        <v>120</v>
      </c>
      <c r="C134" s="60">
        <f>Vertetie_ienemumi!I123</f>
        <v>2035127.0811886552</v>
      </c>
      <c r="D134" s="134">
        <f>Iedzivotaju_skaits_struktura!C123</f>
        <v>6496</v>
      </c>
      <c r="E134" s="134">
        <f>Iedzivotaju_skaits_struktura!D123</f>
        <v>348</v>
      </c>
      <c r="F134" s="134">
        <f>Iedzivotaju_skaits_struktura!E123</f>
        <v>646</v>
      </c>
      <c r="G134" s="134">
        <f>Iedzivotaju_skaits_struktura!F123</f>
        <v>1445</v>
      </c>
      <c r="H134" s="134">
        <f>PFI!H136</f>
        <v>286.46499999999997</v>
      </c>
      <c r="I134" s="60">
        <f t="shared" si="52"/>
        <v>313.28926742436192</v>
      </c>
      <c r="J134" s="60">
        <f t="shared" si="53"/>
        <v>10921.006799999997</v>
      </c>
      <c r="K134" s="255">
        <f t="shared" si="54"/>
        <v>186.34976778776988</v>
      </c>
      <c r="L134" s="265">
        <f t="shared" si="78"/>
        <v>1221076.248713193</v>
      </c>
      <c r="M134" s="207">
        <f t="shared" si="79"/>
        <v>-191.54437077828564</v>
      </c>
      <c r="N134" s="207">
        <f t="shared" si="55"/>
        <v>114.92662246697138</v>
      </c>
      <c r="O134" s="211">
        <f t="shared" si="80"/>
        <v>1255114.4254628269</v>
      </c>
      <c r="P134" s="60">
        <f t="shared" si="56"/>
        <v>2476190.6741760196</v>
      </c>
      <c r="Q134" s="266">
        <f t="shared" si="81"/>
        <v>226.73648313963326</v>
      </c>
      <c r="R134" s="265">
        <f t="shared" si="82"/>
        <v>814050.83247546211</v>
      </c>
      <c r="S134" s="274">
        <f t="shared" si="57"/>
        <v>74.539907115107951</v>
      </c>
      <c r="T134" s="250">
        <f t="shared" si="83"/>
        <v>3290241.5066514816</v>
      </c>
      <c r="U134" s="347">
        <f t="shared" si="76"/>
        <v>301.27639025474122</v>
      </c>
      <c r="V134" s="322">
        <f t="shared" si="84"/>
        <v>5774217.4283895753</v>
      </c>
      <c r="W134" s="394">
        <f t="shared" si="85"/>
        <v>166625.50825079181</v>
      </c>
      <c r="X134" s="395">
        <f t="shared" si="58"/>
        <v>15.257339483644662</v>
      </c>
      <c r="Y134" s="294">
        <f t="shared" si="86"/>
        <v>1421739.9337136187</v>
      </c>
      <c r="Z134" s="94">
        <f t="shared" si="87"/>
        <v>3456867.0149022732</v>
      </c>
      <c r="AA134" s="298"/>
      <c r="AB134" s="306">
        <v>3669861.6353702666</v>
      </c>
      <c r="AC134" s="301">
        <f t="shared" si="59"/>
        <v>-212994.62046799343</v>
      </c>
      <c r="AD134" s="215">
        <f t="shared" si="60"/>
        <v>-5.8038869480839028E-2</v>
      </c>
      <c r="AE134" s="207">
        <f t="shared" si="61"/>
        <v>0</v>
      </c>
      <c r="AF134" s="207">
        <f t="shared" si="62"/>
        <v>212994.62046799343</v>
      </c>
      <c r="AG134" s="322">
        <f t="shared" si="63"/>
        <v>213809.45591571555</v>
      </c>
      <c r="AH134" s="368">
        <f t="shared" si="77"/>
        <v>1635549.3896293342</v>
      </c>
      <c r="AI134" s="326">
        <f t="shared" si="64"/>
        <v>3670676.4708179887</v>
      </c>
      <c r="AJ134" s="289">
        <f t="shared" si="65"/>
        <v>814.83544772211462</v>
      </c>
      <c r="AK134" s="334">
        <f>PFI!X136</f>
        <v>2.2203437859036335E-4</v>
      </c>
      <c r="AL134" s="204"/>
      <c r="AM134" s="204"/>
      <c r="AN134" s="204"/>
      <c r="AO134" s="204"/>
    </row>
    <row r="135" spans="1:41" ht="15">
      <c r="A135" s="68">
        <v>119</v>
      </c>
      <c r="B135" s="71" t="s">
        <v>121</v>
      </c>
      <c r="C135" s="62">
        <f>Vertetie_ienemumi!I124</f>
        <v>950201.46978545503</v>
      </c>
      <c r="D135" s="136">
        <f>Iedzivotaju_skaits_struktura!C124</f>
        <v>3344</v>
      </c>
      <c r="E135" s="136">
        <f>Iedzivotaju_skaits_struktura!D124</f>
        <v>152</v>
      </c>
      <c r="F135" s="136">
        <f>Iedzivotaju_skaits_struktura!E124</f>
        <v>372</v>
      </c>
      <c r="G135" s="136">
        <f>Iedzivotaju_skaits_struktura!F124</f>
        <v>741</v>
      </c>
      <c r="H135" s="134">
        <f>PFI!H137</f>
        <v>308.27</v>
      </c>
      <c r="I135" s="62">
        <f t="shared" si="52"/>
        <v>284.15115723249255</v>
      </c>
      <c r="J135" s="60">
        <f t="shared" si="53"/>
        <v>5929.3103999999994</v>
      </c>
      <c r="K135" s="255">
        <f t="shared" si="54"/>
        <v>160.25497160436316</v>
      </c>
      <c r="L135" s="269">
        <f t="shared" si="78"/>
        <v>570120.88187127304</v>
      </c>
      <c r="M135" s="210">
        <f t="shared" si="79"/>
        <v>-217.63916696169235</v>
      </c>
      <c r="N135" s="210">
        <f t="shared" si="55"/>
        <v>130.5835001770154</v>
      </c>
      <c r="O135" s="212">
        <f t="shared" si="80"/>
        <v>774270.10566797911</v>
      </c>
      <c r="P135" s="62">
        <f t="shared" si="56"/>
        <v>1344390.9875392523</v>
      </c>
      <c r="Q135" s="266">
        <f t="shared" si="81"/>
        <v>226.73648313963329</v>
      </c>
      <c r="R135" s="269">
        <f t="shared" si="82"/>
        <v>380080.58791418205</v>
      </c>
      <c r="S135" s="274">
        <f t="shared" si="57"/>
        <v>64.101988641745265</v>
      </c>
      <c r="T135" s="272">
        <f t="shared" si="83"/>
        <v>1724471.5754534344</v>
      </c>
      <c r="U135" s="347">
        <f t="shared" si="76"/>
        <v>290.83847178137859</v>
      </c>
      <c r="V135" s="322">
        <f t="shared" si="84"/>
        <v>3289703.1897213138</v>
      </c>
      <c r="W135" s="396">
        <f t="shared" si="85"/>
        <v>94930.347320579356</v>
      </c>
      <c r="X135" s="397">
        <f t="shared" si="58"/>
        <v>16.010352117942649</v>
      </c>
      <c r="Y135" s="294">
        <f t="shared" si="86"/>
        <v>869200.45298855845</v>
      </c>
      <c r="Z135" s="94">
        <f t="shared" si="87"/>
        <v>1819401.9227740138</v>
      </c>
      <c r="AA135" s="298"/>
      <c r="AB135" s="311">
        <v>1909034.0706164234</v>
      </c>
      <c r="AC135" s="312">
        <f t="shared" si="59"/>
        <v>-89632.147842409555</v>
      </c>
      <c r="AD135" s="218">
        <f t="shared" si="60"/>
        <v>-4.6951570546599819E-2</v>
      </c>
      <c r="AE135" s="440">
        <f t="shared" si="61"/>
        <v>0</v>
      </c>
      <c r="AF135" s="313">
        <f t="shared" si="62"/>
        <v>89632.147842409555</v>
      </c>
      <c r="AG135" s="323">
        <f t="shared" si="63"/>
        <v>89975.045945455509</v>
      </c>
      <c r="AH135" s="368">
        <f t="shared" si="77"/>
        <v>959175.498934014</v>
      </c>
      <c r="AI135" s="326">
        <f t="shared" si="64"/>
        <v>1909376.9687194694</v>
      </c>
      <c r="AJ135" s="289">
        <f t="shared" si="65"/>
        <v>342.89810304599814</v>
      </c>
      <c r="AK135" s="334">
        <f>PFI!X137</f>
        <v>1.7961863977378201E-4</v>
      </c>
      <c r="AL135" s="204"/>
      <c r="AM135" s="204"/>
      <c r="AN135" s="204"/>
      <c r="AO135" s="204"/>
    </row>
    <row r="136" spans="1:41">
      <c r="A136" s="247"/>
      <c r="B136" s="100" t="s">
        <v>124</v>
      </c>
      <c r="C136" s="86">
        <f>SUM(C26:C135)</f>
        <v>551231401.74677551</v>
      </c>
      <c r="D136" s="86">
        <f t="shared" ref="D136:J136" si="88">SUM(D26:D135)</f>
        <v>1044772</v>
      </c>
      <c r="E136" s="86">
        <f t="shared" si="88"/>
        <v>69852</v>
      </c>
      <c r="F136" s="86">
        <f t="shared" si="88"/>
        <v>111643</v>
      </c>
      <c r="G136" s="86">
        <f t="shared" si="88"/>
        <v>212787</v>
      </c>
      <c r="H136" s="86">
        <f>SUM(H26:H135)</f>
        <v>63756.763999999981</v>
      </c>
      <c r="I136" s="86">
        <f t="shared" si="88"/>
        <v>55233.960262531094</v>
      </c>
      <c r="J136" s="86">
        <f t="shared" si="88"/>
        <v>1826554.5212799995</v>
      </c>
      <c r="K136" s="256">
        <f t="shared" si="54"/>
        <v>301.78754333623044</v>
      </c>
      <c r="L136" s="267">
        <f>SUM(L26:L135)</f>
        <v>330738841.04806548</v>
      </c>
      <c r="M136" s="9"/>
      <c r="N136" s="9"/>
      <c r="O136" s="9"/>
      <c r="P136" s="86">
        <f t="shared" ref="P136:AI136" si="89">SUM(P26:P135)</f>
        <v>414146548.41782379</v>
      </c>
      <c r="Q136" s="268"/>
      <c r="R136" s="267">
        <f>SUM(R26:R135)</f>
        <v>220492560.69871026</v>
      </c>
      <c r="S136" s="268"/>
      <c r="T136" s="244">
        <f t="shared" si="89"/>
        <v>634639109.11653399</v>
      </c>
      <c r="U136" s="99"/>
      <c r="V136" s="379">
        <f t="shared" si="89"/>
        <v>754893004.49416435</v>
      </c>
      <c r="W136" s="381">
        <f t="shared" si="89"/>
        <v>21783805.70332776</v>
      </c>
      <c r="X136" s="382"/>
      <c r="Y136" s="295">
        <f t="shared" si="89"/>
        <v>105191513.07308592</v>
      </c>
      <c r="Z136" s="86">
        <f t="shared" si="89"/>
        <v>656422914.81986141</v>
      </c>
      <c r="AA136" s="161"/>
      <c r="AB136" s="314">
        <f t="shared" si="89"/>
        <v>626371157.19227552</v>
      </c>
      <c r="AC136" s="314">
        <f t="shared" si="89"/>
        <v>30051757.627586246</v>
      </c>
      <c r="AD136" s="315"/>
      <c r="AE136" s="314">
        <f t="shared" si="89"/>
        <v>-731887.14875276294</v>
      </c>
      <c r="AF136" s="314">
        <f t="shared" si="89"/>
        <v>3663001.1352059087</v>
      </c>
      <c r="AG136" s="367">
        <f t="shared" si="89"/>
        <v>3677014.3678568276</v>
      </c>
      <c r="AH136" s="369"/>
      <c r="AI136" s="314">
        <f t="shared" si="89"/>
        <v>659368042.03896594</v>
      </c>
      <c r="AJ136" s="315"/>
      <c r="AK136" s="315"/>
    </row>
    <row r="137" spans="1:41">
      <c r="A137" s="248"/>
      <c r="B137" s="101" t="s">
        <v>134</v>
      </c>
      <c r="C137" s="102">
        <f>C25+C136</f>
        <v>1382130445.0000005</v>
      </c>
      <c r="D137" s="102">
        <f t="shared" ref="D137:J137" si="90">D25+D136</f>
        <v>2160125</v>
      </c>
      <c r="E137" s="102">
        <f t="shared" si="90"/>
        <v>149491</v>
      </c>
      <c r="F137" s="102">
        <f t="shared" si="90"/>
        <v>218464</v>
      </c>
      <c r="G137" s="102">
        <f t="shared" si="90"/>
        <v>455830</v>
      </c>
      <c r="H137" s="102">
        <f>H25+H136</f>
        <v>64482.409999999982</v>
      </c>
      <c r="I137" s="102">
        <f t="shared" si="90"/>
        <v>60913.290725324514</v>
      </c>
      <c r="J137" s="102">
        <f t="shared" si="90"/>
        <v>3657454.0431999993</v>
      </c>
      <c r="K137" s="258">
        <f t="shared" si="54"/>
        <v>377.89413856605552</v>
      </c>
      <c r="L137" s="270">
        <f>L25+L136</f>
        <v>829278267.00000048</v>
      </c>
      <c r="M137" s="213"/>
      <c r="N137" s="213"/>
      <c r="O137" s="213"/>
      <c r="P137" s="102">
        <f t="shared" ref="P137:AI137" si="91">P25+P136</f>
        <v>829278267.00000048</v>
      </c>
      <c r="Q137" s="271"/>
      <c r="R137" s="270">
        <f>R25+R136</f>
        <v>552852178.00000024</v>
      </c>
      <c r="S137" s="271"/>
      <c r="T137" s="245">
        <f t="shared" si="91"/>
        <v>1382130445.0000007</v>
      </c>
      <c r="U137" s="222"/>
      <c r="V137" s="380">
        <f t="shared" si="91"/>
        <v>1233225371.031414</v>
      </c>
      <c r="W137" s="383">
        <f t="shared" si="91"/>
        <v>35586953</v>
      </c>
      <c r="X137" s="384"/>
      <c r="Y137" s="296">
        <f t="shared" si="91"/>
        <v>35586952.999999911</v>
      </c>
      <c r="Z137" s="102">
        <f t="shared" si="91"/>
        <v>1417717398.0000005</v>
      </c>
      <c r="AA137" s="161"/>
      <c r="AB137" s="316">
        <f t="shared" si="91"/>
        <v>1331286557</v>
      </c>
      <c r="AC137" s="316">
        <f t="shared" si="91"/>
        <v>86430841.000000805</v>
      </c>
      <c r="AD137" s="315"/>
      <c r="AE137" s="316">
        <f t="shared" si="91"/>
        <v>-3677014.3678568276</v>
      </c>
      <c r="AF137" s="316">
        <f t="shared" si="91"/>
        <v>3663001.1352059087</v>
      </c>
      <c r="AG137" s="316">
        <f t="shared" si="91"/>
        <v>3677014.3678568276</v>
      </c>
      <c r="AH137" s="316"/>
      <c r="AI137" s="316">
        <f t="shared" si="91"/>
        <v>1417717398.000001</v>
      </c>
      <c r="AJ137" s="315"/>
      <c r="AK137" s="315"/>
    </row>
  </sheetData>
  <mergeCells count="26">
    <mergeCell ref="E6:F6"/>
    <mergeCell ref="B7:D7"/>
    <mergeCell ref="E7:F7"/>
    <mergeCell ref="H7:J8"/>
    <mergeCell ref="AH12:AK12"/>
    <mergeCell ref="K7:K8"/>
    <mergeCell ref="AJ13:AK13"/>
    <mergeCell ref="AB12:AG12"/>
    <mergeCell ref="B4:D4"/>
    <mergeCell ref="E4:F4"/>
    <mergeCell ref="H4:J4"/>
    <mergeCell ref="B5:D5"/>
    <mergeCell ref="E5:F5"/>
    <mergeCell ref="H5:J6"/>
    <mergeCell ref="K5:K6"/>
    <mergeCell ref="B6:D6"/>
    <mergeCell ref="B8:D8"/>
    <mergeCell ref="E8:F8"/>
    <mergeCell ref="D12:H12"/>
    <mergeCell ref="AC13:AD13"/>
    <mergeCell ref="Y12:Z12"/>
    <mergeCell ref="B9:D9"/>
    <mergeCell ref="E9:F9"/>
    <mergeCell ref="H9:J9"/>
    <mergeCell ref="L12:U12"/>
    <mergeCell ref="V12:X1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6"/>
  <sheetViews>
    <sheetView zoomScaleNormal="100" workbookViewId="0">
      <pane xSplit="2" ySplit="1" topLeftCell="C2" activePane="bottomRight" state="frozen"/>
      <selection activeCell="AA32" sqref="AA32"/>
      <selection pane="topRight" activeCell="AA32" sqref="AA32"/>
      <selection pane="bottomLeft" activeCell="AA32" sqref="AA32"/>
      <selection pane="bottomRight" activeCell="I4" sqref="I4"/>
    </sheetView>
  </sheetViews>
  <sheetFormatPr defaultRowHeight="15"/>
  <cols>
    <col min="1" max="1" width="6.7109375" style="31" customWidth="1"/>
    <col min="2" max="2" width="27.28515625" style="32" customWidth="1"/>
    <col min="3" max="3" width="18.28515625" style="23" customWidth="1"/>
    <col min="4" max="8" width="16.7109375" style="23" customWidth="1"/>
    <col min="9" max="9" width="16.5703125" style="23" customWidth="1"/>
    <col min="10" max="10" width="9.140625" style="23" customWidth="1"/>
    <col min="11" max="11" width="20.7109375" style="26" customWidth="1"/>
    <col min="12" max="12" width="23.85546875" style="9" customWidth="1"/>
    <col min="13" max="13" width="14.5703125" style="9" customWidth="1"/>
    <col min="14" max="14" width="14.42578125" style="9" customWidth="1"/>
    <col min="15" max="15" width="12.7109375" style="9" customWidth="1"/>
    <col min="16" max="16" width="14.5703125" style="9" customWidth="1"/>
    <col min="17" max="17" width="26.5703125" style="9" customWidth="1"/>
    <col min="18" max="23" width="9.140625" style="9"/>
  </cols>
  <sheetData>
    <row r="1" spans="1:22" ht="19.5">
      <c r="B1" s="33" t="s">
        <v>419</v>
      </c>
      <c r="E1" s="41"/>
      <c r="F1" s="41"/>
      <c r="G1" s="41"/>
    </row>
    <row r="2" spans="1:22" s="9" customFormat="1" ht="15" customHeight="1">
      <c r="A2" s="232"/>
      <c r="B2" s="234"/>
      <c r="C2" s="235"/>
      <c r="D2" s="34"/>
      <c r="E2" s="34"/>
      <c r="F2" s="34"/>
      <c r="G2" s="34"/>
      <c r="H2" s="34"/>
      <c r="I2" s="233"/>
      <c r="J2" s="233"/>
      <c r="K2" s="15"/>
      <c r="L2" s="85"/>
      <c r="M2" s="85"/>
    </row>
    <row r="3" spans="1:22" ht="60">
      <c r="A3" s="87"/>
      <c r="B3" s="103"/>
      <c r="C3" s="104" t="s">
        <v>135</v>
      </c>
      <c r="D3" s="412" t="s">
        <v>472</v>
      </c>
      <c r="E3" s="105" t="s">
        <v>136</v>
      </c>
      <c r="F3" s="105" t="s">
        <v>137</v>
      </c>
      <c r="G3" s="106" t="s">
        <v>138</v>
      </c>
      <c r="H3" s="104" t="s">
        <v>139</v>
      </c>
      <c r="I3" s="104" t="s">
        <v>140</v>
      </c>
      <c r="K3" s="35"/>
      <c r="L3" s="17"/>
      <c r="M3" s="17"/>
      <c r="N3" s="16"/>
      <c r="O3" s="16"/>
      <c r="P3" s="10"/>
    </row>
    <row r="4" spans="1:22" ht="15.75">
      <c r="A4" s="87"/>
      <c r="B4" s="88" t="s">
        <v>123</v>
      </c>
      <c r="C4" s="107">
        <f>C14+C125</f>
        <v>1215512000.0000007</v>
      </c>
      <c r="D4" s="413">
        <f t="shared" ref="D4:I4" si="0">D14+D125</f>
        <v>95390588</v>
      </c>
      <c r="E4" s="107">
        <f t="shared" si="0"/>
        <v>49629088</v>
      </c>
      <c r="F4" s="107">
        <f t="shared" si="0"/>
        <v>2178598</v>
      </c>
      <c r="G4" s="107">
        <f t="shared" si="0"/>
        <v>19420171</v>
      </c>
      <c r="H4" s="107">
        <f>H14+H125</f>
        <v>166618445</v>
      </c>
      <c r="I4" s="107">
        <f t="shared" si="0"/>
        <v>1382130445.0000005</v>
      </c>
      <c r="K4" s="36"/>
      <c r="L4" s="18"/>
      <c r="M4" s="18"/>
      <c r="N4" s="18"/>
      <c r="O4" s="18"/>
      <c r="S4" s="77"/>
      <c r="T4" s="77"/>
      <c r="U4" s="77"/>
      <c r="V4" s="77"/>
    </row>
    <row r="5" spans="1:22" ht="15.75">
      <c r="A5" s="37">
        <v>1</v>
      </c>
      <c r="B5" s="38" t="s">
        <v>2</v>
      </c>
      <c r="C5" s="39">
        <f>IIN_ienemumi!D9</f>
        <v>37926645.219929233</v>
      </c>
      <c r="D5" s="40">
        <v>785789</v>
      </c>
      <c r="E5" s="41">
        <v>1367889</v>
      </c>
      <c r="F5" s="41">
        <v>9953</v>
      </c>
      <c r="G5" s="41">
        <v>456757</v>
      </c>
      <c r="H5" s="42">
        <f>SUM(D5:G5)</f>
        <v>2620388</v>
      </c>
      <c r="I5" s="39">
        <f>C5+H5</f>
        <v>40547033.219929233</v>
      </c>
      <c r="J5" s="34"/>
      <c r="K5" s="14"/>
      <c r="L5" s="19"/>
      <c r="M5" s="19"/>
      <c r="N5" s="19"/>
      <c r="O5" s="20"/>
      <c r="P5" s="21"/>
      <c r="Q5" s="78"/>
      <c r="S5" s="77"/>
      <c r="T5" s="77"/>
      <c r="U5" s="77"/>
      <c r="V5" s="77"/>
    </row>
    <row r="6" spans="1:22" ht="15.75">
      <c r="A6" s="43">
        <v>2</v>
      </c>
      <c r="B6" s="44" t="s">
        <v>3</v>
      </c>
      <c r="C6" s="39">
        <f>IIN_ienemumi!D10</f>
        <v>11903148.527583292</v>
      </c>
      <c r="D6" s="45">
        <v>275591</v>
      </c>
      <c r="E6" s="46">
        <v>236820</v>
      </c>
      <c r="F6" s="46">
        <v>5586</v>
      </c>
      <c r="G6" s="46">
        <v>93737</v>
      </c>
      <c r="H6" s="47">
        <f t="shared" ref="H6:H13" si="1">SUM(D6:G6)</f>
        <v>611734</v>
      </c>
      <c r="I6" s="48">
        <f t="shared" ref="I6:I13" si="2">C6+H6</f>
        <v>12514882.527583292</v>
      </c>
      <c r="J6" s="34"/>
      <c r="K6" s="14"/>
      <c r="L6" s="19"/>
      <c r="M6" s="19"/>
      <c r="N6" s="19"/>
      <c r="O6" s="20"/>
      <c r="Q6" s="78"/>
      <c r="S6" s="77"/>
      <c r="T6" s="77"/>
      <c r="U6" s="77"/>
      <c r="V6" s="77"/>
    </row>
    <row r="7" spans="1:22" ht="15.75">
      <c r="A7" s="43">
        <v>3</v>
      </c>
      <c r="B7" s="44" t="s">
        <v>4</v>
      </c>
      <c r="C7" s="39">
        <f>IIN_ienemumi!D11</f>
        <v>35028268.856914192</v>
      </c>
      <c r="D7" s="45">
        <v>1209991</v>
      </c>
      <c r="E7" s="46">
        <v>1161016</v>
      </c>
      <c r="F7" s="46">
        <v>33832</v>
      </c>
      <c r="G7" s="46">
        <v>559619</v>
      </c>
      <c r="H7" s="47">
        <f t="shared" si="1"/>
        <v>2964458</v>
      </c>
      <c r="I7" s="48">
        <f t="shared" si="2"/>
        <v>37992726.856914192</v>
      </c>
      <c r="J7" s="34"/>
      <c r="K7" s="14"/>
      <c r="L7" s="19"/>
      <c r="M7" s="19"/>
      <c r="N7" s="19"/>
      <c r="O7" s="20"/>
      <c r="Q7" s="78"/>
      <c r="S7" s="77"/>
      <c r="T7" s="77"/>
      <c r="U7" s="77"/>
      <c r="V7" s="77"/>
    </row>
    <row r="8" spans="1:22" ht="15.75">
      <c r="A8" s="43">
        <v>4</v>
      </c>
      <c r="B8" s="44" t="s">
        <v>5</v>
      </c>
      <c r="C8" s="39">
        <f>IIN_ienemumi!D12</f>
        <v>46356551.400675565</v>
      </c>
      <c r="D8" s="45">
        <v>6370872</v>
      </c>
      <c r="E8" s="46">
        <v>2339237</v>
      </c>
      <c r="F8" s="46">
        <v>16525</v>
      </c>
      <c r="G8" s="46">
        <v>1018908</v>
      </c>
      <c r="H8" s="47">
        <f t="shared" si="1"/>
        <v>9745542</v>
      </c>
      <c r="I8" s="48">
        <f t="shared" si="2"/>
        <v>56102093.400675565</v>
      </c>
      <c r="J8" s="34"/>
      <c r="K8" s="14"/>
      <c r="L8" s="19"/>
      <c r="M8" s="19"/>
      <c r="N8" s="19"/>
      <c r="O8" s="20"/>
      <c r="Q8" s="78"/>
      <c r="S8" s="77"/>
      <c r="T8" s="77"/>
      <c r="U8" s="77"/>
      <c r="V8" s="77"/>
    </row>
    <row r="9" spans="1:22" ht="15.75">
      <c r="A9" s="43">
        <v>5</v>
      </c>
      <c r="B9" s="44" t="s">
        <v>6</v>
      </c>
      <c r="C9" s="39">
        <f>IIN_ienemumi!D13</f>
        <v>34681757.269797534</v>
      </c>
      <c r="D9" s="45">
        <v>1527801</v>
      </c>
      <c r="E9" s="46">
        <v>1529738</v>
      </c>
      <c r="F9" s="46">
        <v>20615</v>
      </c>
      <c r="G9" s="46">
        <v>457441</v>
      </c>
      <c r="H9" s="47">
        <f t="shared" si="1"/>
        <v>3535595</v>
      </c>
      <c r="I9" s="48">
        <f t="shared" si="2"/>
        <v>38217352.269797534</v>
      </c>
      <c r="J9" s="34"/>
      <c r="K9" s="14"/>
      <c r="L9" s="19"/>
      <c r="M9" s="19"/>
      <c r="N9" s="19"/>
      <c r="O9" s="20"/>
      <c r="Q9" s="78"/>
      <c r="S9" s="77"/>
      <c r="T9" s="77"/>
      <c r="U9" s="77"/>
      <c r="V9" s="77"/>
    </row>
    <row r="10" spans="1:22" ht="15.75">
      <c r="A10" s="43">
        <v>6</v>
      </c>
      <c r="B10" s="44" t="s">
        <v>7</v>
      </c>
      <c r="C10" s="39">
        <f>IIN_ienemumi!D14</f>
        <v>13399498.781866575</v>
      </c>
      <c r="D10" s="45">
        <v>318366</v>
      </c>
      <c r="E10" s="46">
        <v>303037</v>
      </c>
      <c r="F10" s="46">
        <v>3259</v>
      </c>
      <c r="G10" s="46">
        <v>158683</v>
      </c>
      <c r="H10" s="47">
        <f t="shared" si="1"/>
        <v>783345</v>
      </c>
      <c r="I10" s="48">
        <f t="shared" si="2"/>
        <v>14182843.781866575</v>
      </c>
      <c r="J10" s="34"/>
      <c r="K10" s="14"/>
      <c r="L10" s="19"/>
      <c r="M10" s="19"/>
      <c r="N10" s="19"/>
      <c r="O10" s="20"/>
      <c r="Q10" s="78"/>
      <c r="S10" s="77"/>
      <c r="T10" s="77"/>
      <c r="U10" s="77"/>
      <c r="V10" s="77"/>
    </row>
    <row r="11" spans="1:22" ht="15.75">
      <c r="A11" s="43">
        <v>7</v>
      </c>
      <c r="B11" s="44" t="s">
        <v>8</v>
      </c>
      <c r="C11" s="39">
        <f>IIN_ienemumi!D15</f>
        <v>503241292.38611144</v>
      </c>
      <c r="D11" s="45">
        <v>39368023</v>
      </c>
      <c r="E11" s="46">
        <v>31328713</v>
      </c>
      <c r="F11" s="46">
        <v>512687</v>
      </c>
      <c r="G11" s="46">
        <v>10421785</v>
      </c>
      <c r="H11" s="47">
        <f t="shared" si="1"/>
        <v>81631208</v>
      </c>
      <c r="I11" s="48">
        <f t="shared" si="2"/>
        <v>584872500.3861115</v>
      </c>
      <c r="J11" s="34"/>
      <c r="K11" s="14"/>
      <c r="L11" s="19"/>
      <c r="M11" s="19"/>
      <c r="N11" s="19"/>
      <c r="O11" s="20"/>
      <c r="Q11" s="78"/>
      <c r="S11" s="77"/>
      <c r="T11" s="77"/>
      <c r="U11" s="77"/>
      <c r="V11" s="77"/>
    </row>
    <row r="12" spans="1:22" ht="15.75">
      <c r="A12" s="43">
        <v>8</v>
      </c>
      <c r="B12" s="44" t="s">
        <v>9</v>
      </c>
      <c r="C12" s="39">
        <f>IIN_ienemumi!D16</f>
        <v>15310854.231832221</v>
      </c>
      <c r="D12" s="45">
        <v>469201</v>
      </c>
      <c r="E12" s="46">
        <v>594053</v>
      </c>
      <c r="F12" s="46">
        <v>13251</v>
      </c>
      <c r="G12" s="46">
        <v>239065</v>
      </c>
      <c r="H12" s="47">
        <f t="shared" si="1"/>
        <v>1315570</v>
      </c>
      <c r="I12" s="48">
        <f t="shared" si="2"/>
        <v>16626424.231832221</v>
      </c>
      <c r="J12" s="34"/>
      <c r="K12" s="14"/>
      <c r="L12" s="19"/>
      <c r="M12" s="19"/>
      <c r="N12" s="19"/>
      <c r="O12" s="20"/>
      <c r="Q12" s="78"/>
      <c r="S12" s="77"/>
      <c r="T12" s="77"/>
      <c r="U12" s="77"/>
      <c r="V12" s="77"/>
    </row>
    <row r="13" spans="1:22" ht="15.75">
      <c r="A13" s="49">
        <v>9</v>
      </c>
      <c r="B13" s="50" t="s">
        <v>10</v>
      </c>
      <c r="C13" s="39">
        <f>IIN_ienemumi!D17</f>
        <v>26820548.578514922</v>
      </c>
      <c r="D13" s="51">
        <v>1459227</v>
      </c>
      <c r="E13" s="52">
        <v>1197872</v>
      </c>
      <c r="F13" s="52">
        <v>97114</v>
      </c>
      <c r="G13" s="52">
        <v>268425</v>
      </c>
      <c r="H13" s="53">
        <f t="shared" si="1"/>
        <v>3022638</v>
      </c>
      <c r="I13" s="54">
        <f t="shared" si="2"/>
        <v>29843186.578514922</v>
      </c>
      <c r="J13" s="34"/>
      <c r="K13" s="14"/>
      <c r="L13" s="19"/>
      <c r="M13" s="19"/>
      <c r="N13" s="19"/>
      <c r="O13" s="20"/>
      <c r="Q13" s="78"/>
      <c r="S13" s="77"/>
      <c r="T13" s="77"/>
      <c r="U13" s="77"/>
      <c r="V13" s="77"/>
    </row>
    <row r="14" spans="1:22" ht="15.75">
      <c r="A14" s="573" t="s">
        <v>11</v>
      </c>
      <c r="B14" s="573"/>
      <c r="C14" s="107">
        <f t="shared" ref="C14:I14" si="3">SUM(C5:C13)</f>
        <v>724668565.25322497</v>
      </c>
      <c r="D14" s="414">
        <f>SUM(D5:D13)</f>
        <v>51784861</v>
      </c>
      <c r="E14" s="108">
        <f>SUM(E5:E13)</f>
        <v>40058375</v>
      </c>
      <c r="F14" s="108">
        <f>SUM(F5:F13)</f>
        <v>712822</v>
      </c>
      <c r="G14" s="108">
        <f>SUM(G5:G13)</f>
        <v>13674420</v>
      </c>
      <c r="H14" s="107">
        <f t="shared" si="3"/>
        <v>106230478</v>
      </c>
      <c r="I14" s="107">
        <f t="shared" si="3"/>
        <v>830899043.25322509</v>
      </c>
      <c r="J14" s="34"/>
      <c r="K14" s="36"/>
      <c r="L14" s="18"/>
      <c r="M14" s="18"/>
      <c r="N14" s="18"/>
      <c r="O14" s="20"/>
      <c r="S14" s="77"/>
      <c r="T14" s="77"/>
      <c r="U14" s="77"/>
      <c r="V14" s="77"/>
    </row>
    <row r="15" spans="1:22" ht="15.75">
      <c r="A15" s="246">
        <v>10</v>
      </c>
      <c r="B15" s="205" t="s">
        <v>12</v>
      </c>
      <c r="C15" s="408">
        <f>IIN_ienemumi!D18</f>
        <v>952427.45903739694</v>
      </c>
      <c r="D15" s="415">
        <v>119056</v>
      </c>
      <c r="E15" s="407">
        <v>3600</v>
      </c>
      <c r="F15" s="407">
        <v>354</v>
      </c>
      <c r="G15" s="407">
        <v>6924</v>
      </c>
      <c r="H15" s="408">
        <f t="shared" ref="H15:H46" si="4">SUM(D15:G15)</f>
        <v>129934</v>
      </c>
      <c r="I15" s="39">
        <f t="shared" ref="I15:I46" si="5">C15+H15</f>
        <v>1082361.4590373971</v>
      </c>
      <c r="J15" s="34"/>
      <c r="K15" s="15"/>
      <c r="L15" s="418"/>
      <c r="M15" s="19"/>
      <c r="N15" s="19"/>
      <c r="O15" s="20"/>
      <c r="Q15" s="79"/>
      <c r="S15" s="77"/>
      <c r="T15" s="77"/>
      <c r="U15" s="77"/>
      <c r="V15" s="77"/>
    </row>
    <row r="16" spans="1:22" ht="15.75">
      <c r="A16" s="43">
        <v>11</v>
      </c>
      <c r="B16" s="67" t="s">
        <v>13</v>
      </c>
      <c r="C16" s="409">
        <f>IIN_ienemumi!D19</f>
        <v>5010718.3565099658</v>
      </c>
      <c r="D16" s="45">
        <v>164950</v>
      </c>
      <c r="E16" s="55">
        <v>157607</v>
      </c>
      <c r="F16" s="55">
        <v>21121</v>
      </c>
      <c r="G16" s="55">
        <v>40666</v>
      </c>
      <c r="H16" s="409">
        <f t="shared" si="4"/>
        <v>384344</v>
      </c>
      <c r="I16" s="48">
        <f t="shared" si="5"/>
        <v>5395062.3565099658</v>
      </c>
      <c r="J16" s="34"/>
      <c r="K16" s="15"/>
      <c r="L16" s="418"/>
      <c r="M16" s="19"/>
      <c r="N16" s="19"/>
      <c r="O16" s="20"/>
      <c r="Q16" s="79"/>
      <c r="S16" s="77"/>
      <c r="T16" s="77"/>
      <c r="U16" s="77"/>
      <c r="V16" s="77"/>
    </row>
    <row r="17" spans="1:22" ht="15.75">
      <c r="A17" s="43">
        <v>12</v>
      </c>
      <c r="B17" s="67" t="s">
        <v>14</v>
      </c>
      <c r="C17" s="409">
        <f>IIN_ienemumi!D20</f>
        <v>3687587.7430810495</v>
      </c>
      <c r="D17" s="45">
        <v>386190</v>
      </c>
      <c r="E17" s="55">
        <v>31748</v>
      </c>
      <c r="F17" s="55">
        <v>10379</v>
      </c>
      <c r="G17" s="55">
        <v>24203</v>
      </c>
      <c r="H17" s="409">
        <f t="shared" si="4"/>
        <v>452520</v>
      </c>
      <c r="I17" s="48">
        <f t="shared" si="5"/>
        <v>4140107.7430810495</v>
      </c>
      <c r="J17" s="34"/>
      <c r="K17" s="15"/>
      <c r="L17" s="418"/>
      <c r="M17" s="19"/>
      <c r="N17" s="19"/>
      <c r="O17" s="20"/>
      <c r="Q17" s="79"/>
      <c r="S17" s="77"/>
      <c r="T17" s="77"/>
      <c r="U17" s="77"/>
      <c r="V17" s="77"/>
    </row>
    <row r="18" spans="1:22" ht="15.75">
      <c r="A18" s="43">
        <v>13</v>
      </c>
      <c r="B18" s="67" t="s">
        <v>15</v>
      </c>
      <c r="C18" s="409">
        <f>IIN_ienemumi!D21</f>
        <v>1189213.7868548292</v>
      </c>
      <c r="D18" s="45">
        <v>102418</v>
      </c>
      <c r="E18" s="55">
        <v>4540</v>
      </c>
      <c r="F18" s="55">
        <v>0</v>
      </c>
      <c r="G18" s="55">
        <v>4151</v>
      </c>
      <c r="H18" s="409">
        <f t="shared" si="4"/>
        <v>111109</v>
      </c>
      <c r="I18" s="48">
        <f t="shared" si="5"/>
        <v>1300322.7868548292</v>
      </c>
      <c r="J18" s="34"/>
      <c r="K18" s="15"/>
      <c r="L18" s="418"/>
      <c r="M18" s="19"/>
      <c r="N18" s="19"/>
      <c r="O18" s="20"/>
      <c r="Q18" s="79"/>
      <c r="S18" s="77"/>
      <c r="T18" s="77"/>
      <c r="U18" s="77"/>
      <c r="V18" s="77"/>
    </row>
    <row r="19" spans="1:22" ht="15.75">
      <c r="A19" s="43">
        <v>14</v>
      </c>
      <c r="B19" s="67" t="s">
        <v>16</v>
      </c>
      <c r="C19" s="409">
        <f>IIN_ienemumi!D22</f>
        <v>1824315.5396160027</v>
      </c>
      <c r="D19" s="45">
        <v>160868</v>
      </c>
      <c r="E19" s="55">
        <v>8099</v>
      </c>
      <c r="F19" s="55">
        <v>0</v>
      </c>
      <c r="G19" s="55">
        <v>9007</v>
      </c>
      <c r="H19" s="409">
        <f t="shared" si="4"/>
        <v>177974</v>
      </c>
      <c r="I19" s="48">
        <f t="shared" si="5"/>
        <v>2002289.5396160027</v>
      </c>
      <c r="J19" s="34"/>
      <c r="K19" s="15"/>
      <c r="L19" s="418"/>
      <c r="M19" s="19"/>
      <c r="N19" s="19"/>
      <c r="O19" s="20"/>
      <c r="Q19" s="79"/>
      <c r="S19" s="77"/>
      <c r="T19" s="77"/>
      <c r="U19" s="77"/>
      <c r="V19" s="77"/>
    </row>
    <row r="20" spans="1:22" ht="15.75">
      <c r="A20" s="43">
        <v>15</v>
      </c>
      <c r="B20" s="67" t="s">
        <v>17</v>
      </c>
      <c r="C20" s="409">
        <f>IIN_ienemumi!D23</f>
        <v>629284.9939011361</v>
      </c>
      <c r="D20" s="45">
        <v>82240</v>
      </c>
      <c r="E20" s="55">
        <v>3620</v>
      </c>
      <c r="F20" s="55">
        <v>3063</v>
      </c>
      <c r="G20" s="55">
        <v>3133</v>
      </c>
      <c r="H20" s="409">
        <f t="shared" si="4"/>
        <v>92056</v>
      </c>
      <c r="I20" s="48">
        <f t="shared" si="5"/>
        <v>721340.9939011361</v>
      </c>
      <c r="J20" s="34"/>
      <c r="K20" s="15"/>
      <c r="L20" s="418"/>
      <c r="M20" s="19"/>
      <c r="N20" s="19"/>
      <c r="O20" s="20"/>
      <c r="Q20" s="79"/>
      <c r="S20" s="77"/>
      <c r="T20" s="77"/>
      <c r="U20" s="77"/>
      <c r="V20" s="77"/>
    </row>
    <row r="21" spans="1:22" ht="15.75">
      <c r="A21" s="43">
        <v>16</v>
      </c>
      <c r="B21" s="67" t="s">
        <v>18</v>
      </c>
      <c r="C21" s="409">
        <f>IIN_ienemumi!D24</f>
        <v>6284751.7068124963</v>
      </c>
      <c r="D21" s="45">
        <v>501627</v>
      </c>
      <c r="E21" s="55">
        <v>74018</v>
      </c>
      <c r="F21" s="55">
        <v>28569</v>
      </c>
      <c r="G21" s="55">
        <v>46940</v>
      </c>
      <c r="H21" s="409">
        <f t="shared" si="4"/>
        <v>651154</v>
      </c>
      <c r="I21" s="48">
        <f t="shared" si="5"/>
        <v>6935905.7068124963</v>
      </c>
      <c r="J21" s="34"/>
      <c r="K21" s="15"/>
      <c r="L21" s="418"/>
      <c r="M21" s="19"/>
      <c r="N21" s="19"/>
      <c r="O21" s="20"/>
      <c r="Q21" s="79"/>
      <c r="S21" s="77"/>
      <c r="T21" s="77"/>
      <c r="U21" s="77"/>
      <c r="V21" s="77"/>
    </row>
    <row r="22" spans="1:22" ht="15.75">
      <c r="A22" s="43">
        <v>17</v>
      </c>
      <c r="B22" s="67" t="s">
        <v>19</v>
      </c>
      <c r="C22" s="409">
        <f>IIN_ienemumi!D25</f>
        <v>2636914.8294034586</v>
      </c>
      <c r="D22" s="45">
        <v>279846</v>
      </c>
      <c r="E22" s="55">
        <v>31526</v>
      </c>
      <c r="F22" s="55">
        <v>12674</v>
      </c>
      <c r="G22" s="55">
        <v>22246</v>
      </c>
      <c r="H22" s="409">
        <f t="shared" si="4"/>
        <v>346292</v>
      </c>
      <c r="I22" s="48">
        <f t="shared" si="5"/>
        <v>2983206.8294034586</v>
      </c>
      <c r="J22" s="34"/>
      <c r="K22" s="15"/>
      <c r="L22" s="418"/>
      <c r="M22" s="19"/>
      <c r="N22" s="19"/>
      <c r="O22" s="20"/>
      <c r="Q22" s="79"/>
      <c r="S22" s="77"/>
      <c r="T22" s="77"/>
      <c r="U22" s="77"/>
      <c r="V22" s="77"/>
    </row>
    <row r="23" spans="1:22" ht="15.75">
      <c r="A23" s="43">
        <v>18</v>
      </c>
      <c r="B23" s="67" t="s">
        <v>20</v>
      </c>
      <c r="C23" s="409">
        <f>IIN_ienemumi!D26</f>
        <v>1276870.4140833241</v>
      </c>
      <c r="D23" s="45">
        <v>156897</v>
      </c>
      <c r="E23" s="55">
        <v>8391</v>
      </c>
      <c r="F23" s="55">
        <v>32145</v>
      </c>
      <c r="G23" s="55">
        <v>6991</v>
      </c>
      <c r="H23" s="409">
        <f t="shared" si="4"/>
        <v>204424</v>
      </c>
      <c r="I23" s="48">
        <f t="shared" si="5"/>
        <v>1481294.4140833241</v>
      </c>
      <c r="J23" s="34"/>
      <c r="K23" s="15"/>
      <c r="L23" s="418"/>
      <c r="M23" s="19"/>
      <c r="N23" s="19"/>
      <c r="O23" s="20"/>
      <c r="Q23" s="79"/>
      <c r="S23" s="77"/>
      <c r="T23" s="77"/>
      <c r="U23" s="77"/>
      <c r="V23" s="77"/>
    </row>
    <row r="24" spans="1:22" ht="15.75">
      <c r="A24" s="43">
        <v>19</v>
      </c>
      <c r="B24" s="67" t="s">
        <v>21</v>
      </c>
      <c r="C24" s="409">
        <f>IIN_ienemumi!D27</f>
        <v>3005520.3758090292</v>
      </c>
      <c r="D24" s="45">
        <v>401085</v>
      </c>
      <c r="E24" s="55">
        <v>38201</v>
      </c>
      <c r="F24" s="55">
        <v>6831</v>
      </c>
      <c r="G24" s="55">
        <v>16536</v>
      </c>
      <c r="H24" s="409">
        <f t="shared" si="4"/>
        <v>462653</v>
      </c>
      <c r="I24" s="48">
        <f t="shared" si="5"/>
        <v>3468173.3758090292</v>
      </c>
      <c r="J24" s="34"/>
      <c r="K24" s="15"/>
      <c r="L24" s="418"/>
      <c r="M24" s="19"/>
      <c r="N24" s="19"/>
      <c r="O24" s="20"/>
      <c r="Q24" s="79"/>
      <c r="S24" s="77"/>
      <c r="T24" s="77"/>
      <c r="U24" s="77"/>
      <c r="V24" s="77"/>
    </row>
    <row r="25" spans="1:22" ht="15.75">
      <c r="A25" s="43">
        <v>20</v>
      </c>
      <c r="B25" s="67" t="s">
        <v>22</v>
      </c>
      <c r="C25" s="409">
        <f>IIN_ienemumi!D28</f>
        <v>8783450.0034300163</v>
      </c>
      <c r="D25" s="45">
        <v>961340</v>
      </c>
      <c r="E25" s="55">
        <v>232635</v>
      </c>
      <c r="F25" s="55">
        <v>1211</v>
      </c>
      <c r="G25" s="55">
        <v>178458</v>
      </c>
      <c r="H25" s="409">
        <f t="shared" si="4"/>
        <v>1373644</v>
      </c>
      <c r="I25" s="48">
        <f t="shared" si="5"/>
        <v>10157094.003430016</v>
      </c>
      <c r="J25" s="34"/>
      <c r="K25" s="15"/>
      <c r="L25" s="418"/>
      <c r="M25" s="19"/>
      <c r="N25" s="19"/>
      <c r="O25" s="20"/>
      <c r="Q25" s="79"/>
      <c r="S25" s="77"/>
      <c r="T25" s="77"/>
      <c r="U25" s="77"/>
      <c r="V25" s="77"/>
    </row>
    <row r="26" spans="1:22" ht="15.75">
      <c r="A26" s="43">
        <v>21</v>
      </c>
      <c r="B26" s="67" t="s">
        <v>23</v>
      </c>
      <c r="C26" s="409">
        <f>IIN_ienemumi!D29</f>
        <v>9117932.7879455928</v>
      </c>
      <c r="D26" s="45">
        <v>794579</v>
      </c>
      <c r="E26" s="55">
        <v>232327</v>
      </c>
      <c r="F26" s="55">
        <v>41022</v>
      </c>
      <c r="G26" s="55">
        <v>187861</v>
      </c>
      <c r="H26" s="409">
        <f t="shared" si="4"/>
        <v>1255789</v>
      </c>
      <c r="I26" s="48">
        <f t="shared" si="5"/>
        <v>10373721.787945593</v>
      </c>
      <c r="J26" s="34"/>
      <c r="K26" s="15"/>
      <c r="L26" s="418"/>
      <c r="M26" s="19"/>
      <c r="N26" s="19"/>
      <c r="O26" s="20"/>
      <c r="Q26" s="79"/>
      <c r="S26" s="77"/>
      <c r="T26" s="77"/>
      <c r="U26" s="77"/>
      <c r="V26" s="77"/>
    </row>
    <row r="27" spans="1:22" ht="15.75">
      <c r="A27" s="43">
        <v>22</v>
      </c>
      <c r="B27" s="67" t="s">
        <v>24</v>
      </c>
      <c r="C27" s="409">
        <f>IIN_ienemumi!D30</f>
        <v>3467775.6797687095</v>
      </c>
      <c r="D27" s="45">
        <v>207734</v>
      </c>
      <c r="E27" s="55">
        <v>25230</v>
      </c>
      <c r="F27" s="55">
        <v>8304</v>
      </c>
      <c r="G27" s="55">
        <v>37614</v>
      </c>
      <c r="H27" s="409">
        <f t="shared" si="4"/>
        <v>278882</v>
      </c>
      <c r="I27" s="48">
        <f t="shared" si="5"/>
        <v>3746657.6797687095</v>
      </c>
      <c r="J27" s="34"/>
      <c r="K27" s="15"/>
      <c r="L27" s="418"/>
      <c r="M27" s="19"/>
      <c r="N27" s="19"/>
      <c r="O27" s="20"/>
      <c r="Q27" s="79"/>
      <c r="S27" s="77"/>
      <c r="T27" s="77"/>
      <c r="U27" s="77"/>
      <c r="V27" s="77"/>
    </row>
    <row r="28" spans="1:22" ht="15.75">
      <c r="A28" s="43">
        <v>23</v>
      </c>
      <c r="B28" s="67" t="s">
        <v>25</v>
      </c>
      <c r="C28" s="409">
        <f>IIN_ienemumi!D31</f>
        <v>381022.92650504626</v>
      </c>
      <c r="D28" s="45">
        <v>58020</v>
      </c>
      <c r="E28" s="55">
        <v>785</v>
      </c>
      <c r="F28" s="55">
        <v>141</v>
      </c>
      <c r="G28" s="55">
        <v>1428</v>
      </c>
      <c r="H28" s="409">
        <f t="shared" si="4"/>
        <v>60374</v>
      </c>
      <c r="I28" s="48">
        <f t="shared" si="5"/>
        <v>441396.92650504626</v>
      </c>
      <c r="J28" s="34"/>
      <c r="K28" s="15"/>
      <c r="L28" s="418"/>
      <c r="M28" s="19"/>
      <c r="N28" s="19"/>
      <c r="O28" s="20"/>
      <c r="Q28" s="79"/>
      <c r="S28" s="77"/>
      <c r="T28" s="77"/>
      <c r="U28" s="77"/>
      <c r="V28" s="77"/>
    </row>
    <row r="29" spans="1:22" ht="15.75">
      <c r="A29" s="43">
        <v>24</v>
      </c>
      <c r="B29" s="67" t="s">
        <v>26</v>
      </c>
      <c r="C29" s="409">
        <f>IIN_ienemumi!D32</f>
        <v>4851247.0560933044</v>
      </c>
      <c r="D29" s="45">
        <v>325310</v>
      </c>
      <c r="E29" s="55">
        <v>54231</v>
      </c>
      <c r="F29" s="55">
        <v>3671</v>
      </c>
      <c r="G29" s="55">
        <v>30226</v>
      </c>
      <c r="H29" s="409">
        <f t="shared" si="4"/>
        <v>413438</v>
      </c>
      <c r="I29" s="48">
        <f t="shared" si="5"/>
        <v>5264685.0560933044</v>
      </c>
      <c r="J29" s="34"/>
      <c r="K29" s="15"/>
      <c r="L29" s="418"/>
      <c r="M29" s="19"/>
      <c r="N29" s="19"/>
      <c r="O29" s="20"/>
      <c r="Q29" s="79"/>
      <c r="S29" s="77"/>
      <c r="T29" s="77"/>
      <c r="U29" s="77"/>
      <c r="V29" s="77"/>
    </row>
    <row r="30" spans="1:22" ht="15.75">
      <c r="A30" s="43">
        <v>25</v>
      </c>
      <c r="B30" s="67" t="s">
        <v>27</v>
      </c>
      <c r="C30" s="409">
        <f>IIN_ienemumi!D33</f>
        <v>11942587.849030061</v>
      </c>
      <c r="D30" s="45">
        <v>1375864</v>
      </c>
      <c r="E30" s="55">
        <v>194758</v>
      </c>
      <c r="F30" s="55">
        <v>56875</v>
      </c>
      <c r="G30" s="55">
        <v>111093</v>
      </c>
      <c r="H30" s="409">
        <f t="shared" si="4"/>
        <v>1738590</v>
      </c>
      <c r="I30" s="48">
        <f t="shared" si="5"/>
        <v>13681177.849030061</v>
      </c>
      <c r="J30" s="34"/>
      <c r="K30" s="15"/>
      <c r="L30" s="418"/>
      <c r="M30" s="19"/>
      <c r="N30" s="19"/>
      <c r="O30" s="20"/>
      <c r="Q30" s="79"/>
      <c r="S30" s="77"/>
      <c r="T30" s="77"/>
      <c r="U30" s="77"/>
      <c r="V30" s="77"/>
    </row>
    <row r="31" spans="1:22" ht="15.75">
      <c r="A31" s="43">
        <v>26</v>
      </c>
      <c r="B31" s="67" t="s">
        <v>28</v>
      </c>
      <c r="C31" s="409">
        <f>IIN_ienemumi!D34</f>
        <v>1666401.8984656422</v>
      </c>
      <c r="D31" s="45">
        <v>142474</v>
      </c>
      <c r="E31" s="55">
        <v>15496</v>
      </c>
      <c r="F31" s="55">
        <v>13631</v>
      </c>
      <c r="G31" s="55">
        <v>12559</v>
      </c>
      <c r="H31" s="409">
        <f t="shared" si="4"/>
        <v>184160</v>
      </c>
      <c r="I31" s="48">
        <f t="shared" si="5"/>
        <v>1850561.8984656422</v>
      </c>
      <c r="J31" s="34"/>
      <c r="K31" s="15"/>
      <c r="L31" s="418"/>
      <c r="M31" s="19"/>
      <c r="N31" s="19"/>
      <c r="O31" s="20"/>
      <c r="Q31" s="79"/>
      <c r="S31" s="77"/>
      <c r="T31" s="77"/>
      <c r="U31" s="77"/>
      <c r="V31" s="77"/>
    </row>
    <row r="32" spans="1:22" ht="15.75">
      <c r="A32" s="43">
        <v>27</v>
      </c>
      <c r="B32" s="67" t="s">
        <v>29</v>
      </c>
      <c r="C32" s="409">
        <f>IIN_ienemumi!D35</f>
        <v>2601379.1604571091</v>
      </c>
      <c r="D32" s="45">
        <v>309860</v>
      </c>
      <c r="E32" s="55">
        <v>67370</v>
      </c>
      <c r="F32" s="55">
        <v>17921</v>
      </c>
      <c r="G32" s="55">
        <v>19761</v>
      </c>
      <c r="H32" s="409">
        <f t="shared" si="4"/>
        <v>414912</v>
      </c>
      <c r="I32" s="48">
        <f t="shared" si="5"/>
        <v>3016291.1604571091</v>
      </c>
      <c r="J32" s="34"/>
      <c r="K32" s="15"/>
      <c r="L32" s="418"/>
      <c r="M32" s="19"/>
      <c r="N32" s="19"/>
      <c r="O32" s="20"/>
      <c r="Q32" s="79"/>
      <c r="S32" s="77"/>
      <c r="T32" s="77"/>
      <c r="U32" s="77"/>
      <c r="V32" s="77"/>
    </row>
    <row r="33" spans="1:22" ht="15.75">
      <c r="A33" s="43">
        <v>28</v>
      </c>
      <c r="B33" s="67" t="s">
        <v>30</v>
      </c>
      <c r="C33" s="409">
        <f>IIN_ienemumi!D36</f>
        <v>3451767.1104557095</v>
      </c>
      <c r="D33" s="45">
        <v>309475</v>
      </c>
      <c r="E33" s="55">
        <v>33792</v>
      </c>
      <c r="F33" s="55">
        <v>44651</v>
      </c>
      <c r="G33" s="55">
        <v>31013</v>
      </c>
      <c r="H33" s="409">
        <f t="shared" si="4"/>
        <v>418931</v>
      </c>
      <c r="I33" s="48">
        <f t="shared" si="5"/>
        <v>3870698.1104557095</v>
      </c>
      <c r="J33" s="34"/>
      <c r="K33" s="15"/>
      <c r="L33" s="418"/>
      <c r="M33" s="19"/>
      <c r="N33" s="19"/>
      <c r="O33" s="20"/>
      <c r="Q33" s="79"/>
      <c r="S33" s="77"/>
      <c r="T33" s="77"/>
      <c r="U33" s="77"/>
      <c r="V33" s="77"/>
    </row>
    <row r="34" spans="1:22" ht="15.75">
      <c r="A34" s="43">
        <v>29</v>
      </c>
      <c r="B34" s="67" t="s">
        <v>31</v>
      </c>
      <c r="C34" s="409">
        <f>IIN_ienemumi!D37</f>
        <v>5653641.4387992788</v>
      </c>
      <c r="D34" s="45">
        <v>778129</v>
      </c>
      <c r="E34" s="55">
        <v>71155</v>
      </c>
      <c r="F34" s="55">
        <v>14</v>
      </c>
      <c r="G34" s="55">
        <v>192323</v>
      </c>
      <c r="H34" s="409">
        <f t="shared" si="4"/>
        <v>1041621</v>
      </c>
      <c r="I34" s="48">
        <f t="shared" si="5"/>
        <v>6695262.4387992788</v>
      </c>
      <c r="J34" s="34"/>
      <c r="K34" s="15"/>
      <c r="L34" s="418"/>
      <c r="M34" s="19"/>
      <c r="N34" s="19"/>
      <c r="O34" s="20"/>
      <c r="Q34" s="79"/>
      <c r="S34" s="77"/>
      <c r="T34" s="77"/>
      <c r="U34" s="77"/>
      <c r="V34" s="77"/>
    </row>
    <row r="35" spans="1:22" ht="15.75">
      <c r="A35" s="43">
        <v>30</v>
      </c>
      <c r="B35" s="67" t="s">
        <v>32</v>
      </c>
      <c r="C35" s="409">
        <f>IIN_ienemumi!D38</f>
        <v>10041358.452423714</v>
      </c>
      <c r="D35" s="45">
        <v>425553</v>
      </c>
      <c r="E35" s="55">
        <v>308027</v>
      </c>
      <c r="F35" s="55">
        <v>28548</v>
      </c>
      <c r="G35" s="55">
        <v>136081</v>
      </c>
      <c r="H35" s="409">
        <f t="shared" si="4"/>
        <v>898209</v>
      </c>
      <c r="I35" s="48">
        <f t="shared" si="5"/>
        <v>10939567.452423714</v>
      </c>
      <c r="J35" s="34"/>
      <c r="K35" s="15"/>
      <c r="L35" s="418"/>
      <c r="M35" s="19"/>
      <c r="N35" s="19"/>
      <c r="O35" s="20"/>
      <c r="Q35" s="79"/>
      <c r="S35" s="77"/>
      <c r="T35" s="77"/>
      <c r="U35" s="77"/>
      <c r="V35" s="77"/>
    </row>
    <row r="36" spans="1:22" ht="15.75">
      <c r="A36" s="43">
        <v>31</v>
      </c>
      <c r="B36" s="67" t="s">
        <v>33</v>
      </c>
      <c r="C36" s="409">
        <f>IIN_ienemumi!D39</f>
        <v>1113520.6293160559</v>
      </c>
      <c r="D36" s="45">
        <v>72963</v>
      </c>
      <c r="E36" s="55">
        <v>14138</v>
      </c>
      <c r="F36" s="55">
        <v>6772</v>
      </c>
      <c r="G36" s="55">
        <v>5764</v>
      </c>
      <c r="H36" s="409">
        <f t="shared" si="4"/>
        <v>99637</v>
      </c>
      <c r="I36" s="48">
        <f t="shared" si="5"/>
        <v>1213157.6293160559</v>
      </c>
      <c r="J36" s="34"/>
      <c r="K36" s="15"/>
      <c r="L36" s="418"/>
      <c r="M36" s="19"/>
      <c r="N36" s="19"/>
      <c r="O36" s="20"/>
      <c r="Q36" s="79"/>
      <c r="S36" s="77"/>
      <c r="T36" s="77"/>
      <c r="U36" s="77"/>
      <c r="V36" s="77"/>
    </row>
    <row r="37" spans="1:22" ht="15.75">
      <c r="A37" s="43">
        <v>32</v>
      </c>
      <c r="B37" s="67" t="s">
        <v>34</v>
      </c>
      <c r="C37" s="409">
        <f>IIN_ienemumi!D40</f>
        <v>787509.91416280274</v>
      </c>
      <c r="D37" s="45">
        <v>128085</v>
      </c>
      <c r="E37" s="55">
        <v>2181</v>
      </c>
      <c r="F37" s="55">
        <v>24</v>
      </c>
      <c r="G37" s="55">
        <v>4889</v>
      </c>
      <c r="H37" s="409">
        <f t="shared" si="4"/>
        <v>135179</v>
      </c>
      <c r="I37" s="48">
        <f t="shared" si="5"/>
        <v>922688.91416280274</v>
      </c>
      <c r="J37" s="34"/>
      <c r="K37" s="15"/>
      <c r="L37" s="418"/>
      <c r="M37" s="19"/>
      <c r="N37" s="19"/>
      <c r="O37" s="20"/>
      <c r="Q37" s="79"/>
      <c r="S37" s="77"/>
      <c r="T37" s="77"/>
      <c r="U37" s="77"/>
      <c r="V37" s="77"/>
    </row>
    <row r="38" spans="1:22" ht="15.75">
      <c r="A38" s="43">
        <v>33</v>
      </c>
      <c r="B38" s="67" t="s">
        <v>35</v>
      </c>
      <c r="C38" s="409">
        <f>IIN_ienemumi!D41</f>
        <v>2149174.4672672078</v>
      </c>
      <c r="D38" s="45">
        <v>299832</v>
      </c>
      <c r="E38" s="55">
        <v>13373</v>
      </c>
      <c r="F38" s="55">
        <v>969</v>
      </c>
      <c r="G38" s="55">
        <v>13358</v>
      </c>
      <c r="H38" s="409">
        <f t="shared" si="4"/>
        <v>327532</v>
      </c>
      <c r="I38" s="48">
        <f t="shared" si="5"/>
        <v>2476706.4672672078</v>
      </c>
      <c r="J38" s="34"/>
      <c r="K38" s="15"/>
      <c r="L38" s="418"/>
      <c r="M38" s="19"/>
      <c r="N38" s="19"/>
      <c r="O38" s="20"/>
      <c r="Q38" s="79"/>
      <c r="S38" s="77"/>
      <c r="T38" s="77"/>
      <c r="U38" s="77"/>
      <c r="V38" s="77"/>
    </row>
    <row r="39" spans="1:22" ht="15.75">
      <c r="A39" s="43">
        <v>34</v>
      </c>
      <c r="B39" s="67" t="s">
        <v>36</v>
      </c>
      <c r="C39" s="409">
        <f>IIN_ienemumi!D42</f>
        <v>7049403.1702986984</v>
      </c>
      <c r="D39" s="45">
        <v>723767</v>
      </c>
      <c r="E39" s="55">
        <v>70434</v>
      </c>
      <c r="F39" s="55">
        <v>63384</v>
      </c>
      <c r="G39" s="55">
        <v>56140</v>
      </c>
      <c r="H39" s="409">
        <f t="shared" si="4"/>
        <v>913725</v>
      </c>
      <c r="I39" s="48">
        <f t="shared" si="5"/>
        <v>7963128.1702986984</v>
      </c>
      <c r="J39" s="34"/>
      <c r="K39" s="15"/>
      <c r="L39" s="418"/>
      <c r="M39" s="19"/>
      <c r="N39" s="19"/>
      <c r="O39" s="20"/>
      <c r="Q39" s="79"/>
      <c r="S39" s="77"/>
      <c r="T39" s="77"/>
      <c r="U39" s="77"/>
      <c r="V39" s="77"/>
    </row>
    <row r="40" spans="1:22" ht="15.75">
      <c r="A40" s="43">
        <v>35</v>
      </c>
      <c r="B40" s="67" t="s">
        <v>37</v>
      </c>
      <c r="C40" s="409">
        <f>IIN_ienemumi!D43</f>
        <v>11370206.212569168</v>
      </c>
      <c r="D40" s="45">
        <v>1235832</v>
      </c>
      <c r="E40" s="55">
        <v>233207</v>
      </c>
      <c r="F40" s="55">
        <v>27259</v>
      </c>
      <c r="G40" s="55">
        <v>95072</v>
      </c>
      <c r="H40" s="409">
        <f t="shared" si="4"/>
        <v>1591370</v>
      </c>
      <c r="I40" s="48">
        <f t="shared" si="5"/>
        <v>12961576.212569168</v>
      </c>
      <c r="J40" s="34"/>
      <c r="K40" s="15"/>
      <c r="L40" s="418"/>
      <c r="M40" s="19"/>
      <c r="N40" s="19"/>
      <c r="O40" s="20"/>
      <c r="Q40" s="79"/>
      <c r="S40" s="77"/>
      <c r="T40" s="77"/>
      <c r="U40" s="77"/>
      <c r="V40" s="77"/>
    </row>
    <row r="41" spans="1:22" ht="15.75">
      <c r="A41" s="43">
        <v>36</v>
      </c>
      <c r="B41" s="67" t="s">
        <v>38</v>
      </c>
      <c r="C41" s="409">
        <f>IIN_ienemumi!D44</f>
        <v>1760776.8044990972</v>
      </c>
      <c r="D41" s="45">
        <v>173695</v>
      </c>
      <c r="E41" s="55">
        <v>16457</v>
      </c>
      <c r="F41" s="55">
        <v>1048</v>
      </c>
      <c r="G41" s="55">
        <v>11208</v>
      </c>
      <c r="H41" s="409">
        <f t="shared" si="4"/>
        <v>202408</v>
      </c>
      <c r="I41" s="48">
        <f t="shared" si="5"/>
        <v>1963184.8044990972</v>
      </c>
      <c r="J41" s="34"/>
      <c r="K41" s="15"/>
      <c r="L41" s="418"/>
      <c r="M41" s="19"/>
      <c r="N41" s="19"/>
      <c r="O41" s="20"/>
      <c r="Q41" s="79"/>
      <c r="S41" s="77"/>
      <c r="T41" s="77"/>
      <c r="U41" s="77"/>
      <c r="V41" s="77"/>
    </row>
    <row r="42" spans="1:22" ht="15.75">
      <c r="A42" s="43">
        <v>37</v>
      </c>
      <c r="B42" s="67" t="s">
        <v>39</v>
      </c>
      <c r="C42" s="409">
        <f>IIN_ienemumi!D45</f>
        <v>1183260.6180367481</v>
      </c>
      <c r="D42" s="45">
        <v>231294</v>
      </c>
      <c r="E42" s="55">
        <v>4357</v>
      </c>
      <c r="F42" s="55">
        <v>8822</v>
      </c>
      <c r="G42" s="55">
        <v>7071</v>
      </c>
      <c r="H42" s="409">
        <f t="shared" si="4"/>
        <v>251544</v>
      </c>
      <c r="I42" s="48">
        <f t="shared" si="5"/>
        <v>1434804.6180367481</v>
      </c>
      <c r="J42" s="34"/>
      <c r="K42" s="15"/>
      <c r="L42" s="418"/>
      <c r="M42" s="19"/>
      <c r="N42" s="19"/>
      <c r="O42" s="20"/>
      <c r="Q42" s="79"/>
      <c r="S42" s="77"/>
      <c r="T42" s="77"/>
      <c r="U42" s="77"/>
      <c r="V42" s="77"/>
    </row>
    <row r="43" spans="1:22" ht="15.75">
      <c r="A43" s="43">
        <v>38</v>
      </c>
      <c r="B43" s="67" t="s">
        <v>40</v>
      </c>
      <c r="C43" s="409">
        <f>IIN_ienemumi!D46</f>
        <v>4014532.9230045415</v>
      </c>
      <c r="D43" s="45">
        <v>588107</v>
      </c>
      <c r="E43" s="55">
        <v>85149</v>
      </c>
      <c r="F43" s="55">
        <v>18306</v>
      </c>
      <c r="G43" s="55">
        <v>92630</v>
      </c>
      <c r="H43" s="409">
        <f t="shared" si="4"/>
        <v>784192</v>
      </c>
      <c r="I43" s="48">
        <f t="shared" si="5"/>
        <v>4798724.9230045415</v>
      </c>
      <c r="J43" s="34"/>
      <c r="K43" s="15"/>
      <c r="L43" s="418"/>
      <c r="M43" s="19"/>
      <c r="N43" s="19"/>
      <c r="O43" s="20"/>
      <c r="Q43" s="79"/>
      <c r="S43" s="77"/>
      <c r="T43" s="77"/>
      <c r="U43" s="77"/>
      <c r="V43" s="77"/>
    </row>
    <row r="44" spans="1:22" ht="15.75">
      <c r="A44" s="43">
        <v>39</v>
      </c>
      <c r="B44" s="67" t="s">
        <v>41</v>
      </c>
      <c r="C44" s="409">
        <f>IIN_ienemumi!D47</f>
        <v>1135971.6175447758</v>
      </c>
      <c r="D44" s="45">
        <v>119185</v>
      </c>
      <c r="E44" s="55">
        <v>19389</v>
      </c>
      <c r="F44" s="55">
        <v>5444</v>
      </c>
      <c r="G44" s="55">
        <v>7710</v>
      </c>
      <c r="H44" s="409">
        <f t="shared" si="4"/>
        <v>151728</v>
      </c>
      <c r="I44" s="48">
        <f t="shared" si="5"/>
        <v>1287699.6175447758</v>
      </c>
      <c r="J44" s="34"/>
      <c r="K44" s="15"/>
      <c r="L44" s="418"/>
      <c r="M44" s="19"/>
      <c r="N44" s="19"/>
      <c r="O44" s="20"/>
      <c r="Q44" s="79"/>
      <c r="S44" s="77"/>
      <c r="T44" s="77"/>
      <c r="U44" s="77"/>
      <c r="V44" s="77"/>
    </row>
    <row r="45" spans="1:22" ht="15.75">
      <c r="A45" s="43">
        <v>40</v>
      </c>
      <c r="B45" s="67" t="s">
        <v>42</v>
      </c>
      <c r="C45" s="409">
        <f>IIN_ienemumi!D48</f>
        <v>8455838.9368293714</v>
      </c>
      <c r="D45" s="45">
        <v>1150995</v>
      </c>
      <c r="E45" s="55">
        <v>342353</v>
      </c>
      <c r="F45" s="55">
        <v>2268</v>
      </c>
      <c r="G45" s="55">
        <v>238347</v>
      </c>
      <c r="H45" s="409">
        <f t="shared" si="4"/>
        <v>1733963</v>
      </c>
      <c r="I45" s="48">
        <f t="shared" si="5"/>
        <v>10189801.936829371</v>
      </c>
      <c r="J45" s="34"/>
      <c r="K45" s="15"/>
      <c r="L45" s="418"/>
      <c r="M45" s="19"/>
      <c r="N45" s="19"/>
      <c r="O45" s="20"/>
      <c r="Q45" s="80"/>
      <c r="S45" s="77"/>
      <c r="T45" s="77"/>
      <c r="U45" s="77"/>
      <c r="V45" s="77"/>
    </row>
    <row r="46" spans="1:22" ht="15.75">
      <c r="A46" s="43">
        <v>41</v>
      </c>
      <c r="B46" s="67" t="s">
        <v>43</v>
      </c>
      <c r="C46" s="409">
        <f>IIN_ienemumi!D49</f>
        <v>4377787.6306212042</v>
      </c>
      <c r="D46" s="45">
        <v>433066</v>
      </c>
      <c r="E46" s="55">
        <v>80056</v>
      </c>
      <c r="F46" s="55">
        <v>25884</v>
      </c>
      <c r="G46" s="55">
        <v>42298</v>
      </c>
      <c r="H46" s="409">
        <f t="shared" si="4"/>
        <v>581304</v>
      </c>
      <c r="I46" s="48">
        <f t="shared" si="5"/>
        <v>4959091.6306212042</v>
      </c>
      <c r="J46" s="34"/>
      <c r="K46" s="15"/>
      <c r="L46" s="418"/>
      <c r="M46" s="19"/>
      <c r="N46" s="19"/>
      <c r="O46" s="20"/>
      <c r="Q46" s="80"/>
      <c r="S46" s="77"/>
      <c r="T46" s="77"/>
      <c r="U46" s="77"/>
      <c r="V46" s="77"/>
    </row>
    <row r="47" spans="1:22" ht="15.75">
      <c r="A47" s="43">
        <v>42</v>
      </c>
      <c r="B47" s="67" t="s">
        <v>44</v>
      </c>
      <c r="C47" s="409">
        <f>IIN_ienemumi!D50</f>
        <v>9348179.2409638315</v>
      </c>
      <c r="D47" s="45">
        <v>712959</v>
      </c>
      <c r="E47" s="55">
        <v>121652</v>
      </c>
      <c r="F47" s="55">
        <v>2476</v>
      </c>
      <c r="G47" s="55">
        <v>61126</v>
      </c>
      <c r="H47" s="409">
        <f t="shared" ref="H47:H78" si="6">SUM(D47:G47)</f>
        <v>898213</v>
      </c>
      <c r="I47" s="48">
        <f t="shared" ref="I47:I78" si="7">C47+H47</f>
        <v>10246392.240963832</v>
      </c>
      <c r="J47" s="34"/>
      <c r="K47" s="15"/>
      <c r="L47" s="418"/>
      <c r="M47" s="19"/>
      <c r="N47" s="19"/>
      <c r="O47" s="20"/>
      <c r="Q47" s="79"/>
      <c r="S47" s="77"/>
      <c r="T47" s="77"/>
      <c r="U47" s="77"/>
      <c r="V47" s="77"/>
    </row>
    <row r="48" spans="1:22" ht="15.75">
      <c r="A48" s="43">
        <v>43</v>
      </c>
      <c r="B48" s="67" t="s">
        <v>45</v>
      </c>
      <c r="C48" s="409">
        <f>IIN_ienemumi!D51</f>
        <v>4884569.4301684536</v>
      </c>
      <c r="D48" s="45">
        <v>331189</v>
      </c>
      <c r="E48" s="55">
        <v>76934</v>
      </c>
      <c r="F48" s="55">
        <v>17334</v>
      </c>
      <c r="G48" s="55">
        <v>48063</v>
      </c>
      <c r="H48" s="409">
        <f t="shared" si="6"/>
        <v>473520</v>
      </c>
      <c r="I48" s="48">
        <f t="shared" si="7"/>
        <v>5358089.4301684536</v>
      </c>
      <c r="J48" s="34"/>
      <c r="K48" s="15"/>
      <c r="L48" s="418"/>
      <c r="M48" s="19"/>
      <c r="N48" s="19"/>
      <c r="O48" s="20"/>
      <c r="Q48" s="79"/>
      <c r="S48" s="77"/>
      <c r="T48" s="77"/>
      <c r="U48" s="77"/>
      <c r="V48" s="77"/>
    </row>
    <row r="49" spans="1:22" ht="15.75">
      <c r="A49" s="43">
        <v>44</v>
      </c>
      <c r="B49" s="67" t="s">
        <v>46</v>
      </c>
      <c r="C49" s="409">
        <f>IIN_ienemumi!D52</f>
        <v>8460104.390320478</v>
      </c>
      <c r="D49" s="45">
        <v>389083</v>
      </c>
      <c r="E49" s="55">
        <v>68697</v>
      </c>
      <c r="F49" s="55">
        <v>9096</v>
      </c>
      <c r="G49" s="55">
        <v>115212</v>
      </c>
      <c r="H49" s="409">
        <f t="shared" si="6"/>
        <v>582088</v>
      </c>
      <c r="I49" s="48">
        <f t="shared" si="7"/>
        <v>9042192.390320478</v>
      </c>
      <c r="J49" s="34"/>
      <c r="K49" s="15"/>
      <c r="L49" s="418"/>
      <c r="M49" s="19"/>
      <c r="N49" s="19"/>
      <c r="O49" s="20"/>
      <c r="Q49" s="79"/>
      <c r="S49" s="77"/>
      <c r="T49" s="77"/>
      <c r="U49" s="77"/>
      <c r="V49" s="77"/>
    </row>
    <row r="50" spans="1:22" ht="15.75">
      <c r="A50" s="43">
        <v>45</v>
      </c>
      <c r="B50" s="67" t="s">
        <v>47</v>
      </c>
      <c r="C50" s="409">
        <f>IIN_ienemumi!D53</f>
        <v>4702162.354176715</v>
      </c>
      <c r="D50" s="45">
        <v>213462</v>
      </c>
      <c r="E50" s="55">
        <v>151760</v>
      </c>
      <c r="F50" s="55">
        <v>26142</v>
      </c>
      <c r="G50" s="55">
        <v>62168</v>
      </c>
      <c r="H50" s="409">
        <f t="shared" si="6"/>
        <v>453532</v>
      </c>
      <c r="I50" s="48">
        <f t="shared" si="7"/>
        <v>5155694.354176715</v>
      </c>
      <c r="J50" s="34"/>
      <c r="K50" s="15"/>
      <c r="L50" s="418"/>
      <c r="M50" s="19"/>
      <c r="N50" s="19"/>
      <c r="O50" s="20"/>
      <c r="Q50" s="79"/>
      <c r="S50" s="77"/>
      <c r="T50" s="77"/>
      <c r="U50" s="77"/>
      <c r="V50" s="77"/>
    </row>
    <row r="51" spans="1:22" ht="15.75">
      <c r="A51" s="43">
        <v>46</v>
      </c>
      <c r="B51" s="67" t="s">
        <v>48</v>
      </c>
      <c r="C51" s="409">
        <f>IIN_ienemumi!D54</f>
        <v>2554983.0548699545</v>
      </c>
      <c r="D51" s="45">
        <v>235037</v>
      </c>
      <c r="E51" s="55">
        <v>79003</v>
      </c>
      <c r="F51" s="55">
        <v>29639</v>
      </c>
      <c r="G51" s="55">
        <v>14407</v>
      </c>
      <c r="H51" s="409">
        <f t="shared" si="6"/>
        <v>358086</v>
      </c>
      <c r="I51" s="48">
        <f t="shared" si="7"/>
        <v>2913069.0548699545</v>
      </c>
      <c r="J51" s="34"/>
      <c r="K51" s="15"/>
      <c r="L51" s="418"/>
      <c r="M51" s="19"/>
      <c r="N51" s="19"/>
      <c r="O51" s="20"/>
      <c r="Q51" s="79"/>
      <c r="S51" s="77"/>
      <c r="T51" s="77"/>
      <c r="U51" s="77"/>
      <c r="V51" s="77"/>
    </row>
    <row r="52" spans="1:22" ht="15.75">
      <c r="A52" s="43">
        <v>47</v>
      </c>
      <c r="B52" s="67" t="s">
        <v>49</v>
      </c>
      <c r="C52" s="409">
        <f>IIN_ienemumi!D55</f>
        <v>2467672.0390076893</v>
      </c>
      <c r="D52" s="45">
        <v>191544</v>
      </c>
      <c r="E52" s="55">
        <v>19084</v>
      </c>
      <c r="F52" s="55">
        <v>207</v>
      </c>
      <c r="G52" s="55">
        <v>15123</v>
      </c>
      <c r="H52" s="409">
        <f t="shared" si="6"/>
        <v>225958</v>
      </c>
      <c r="I52" s="48">
        <f t="shared" si="7"/>
        <v>2693630.0390076893</v>
      </c>
      <c r="J52" s="34"/>
      <c r="K52" s="15"/>
      <c r="L52" s="418"/>
      <c r="M52" s="19"/>
      <c r="N52" s="19"/>
      <c r="O52" s="20"/>
      <c r="Q52" s="79"/>
      <c r="S52" s="77"/>
      <c r="T52" s="77"/>
      <c r="U52" s="77"/>
      <c r="V52" s="77"/>
    </row>
    <row r="53" spans="1:22" ht="15.75">
      <c r="A53" s="43">
        <v>48</v>
      </c>
      <c r="B53" s="67" t="s">
        <v>50</v>
      </c>
      <c r="C53" s="409">
        <f>IIN_ienemumi!D56</f>
        <v>912275.21970093844</v>
      </c>
      <c r="D53" s="45">
        <v>82676</v>
      </c>
      <c r="E53" s="55">
        <v>7062</v>
      </c>
      <c r="F53" s="55">
        <v>1476</v>
      </c>
      <c r="G53" s="55">
        <v>5996</v>
      </c>
      <c r="H53" s="409">
        <f t="shared" si="6"/>
        <v>97210</v>
      </c>
      <c r="I53" s="48">
        <f t="shared" si="7"/>
        <v>1009485.2197009384</v>
      </c>
      <c r="J53" s="34"/>
      <c r="K53" s="15"/>
      <c r="L53" s="418"/>
      <c r="M53" s="19"/>
      <c r="N53" s="19"/>
      <c r="O53" s="20"/>
      <c r="Q53" s="79"/>
      <c r="S53" s="77"/>
      <c r="T53" s="77"/>
      <c r="U53" s="77"/>
      <c r="V53" s="77"/>
    </row>
    <row r="54" spans="1:22" ht="15.75">
      <c r="A54" s="43">
        <v>49</v>
      </c>
      <c r="B54" s="67" t="s">
        <v>51</v>
      </c>
      <c r="C54" s="409">
        <f>IIN_ienemumi!D57</f>
        <v>1100461.6027904581</v>
      </c>
      <c r="D54" s="45">
        <v>189587</v>
      </c>
      <c r="E54" s="55">
        <v>5072</v>
      </c>
      <c r="F54" s="55">
        <v>2729</v>
      </c>
      <c r="G54" s="55">
        <v>5433</v>
      </c>
      <c r="H54" s="409">
        <f t="shared" si="6"/>
        <v>202821</v>
      </c>
      <c r="I54" s="48">
        <f t="shared" si="7"/>
        <v>1303282.6027904581</v>
      </c>
      <c r="J54" s="34"/>
      <c r="K54" s="15"/>
      <c r="L54" s="418"/>
      <c r="M54" s="19"/>
      <c r="N54" s="19"/>
      <c r="O54" s="20"/>
      <c r="Q54" s="79"/>
      <c r="S54" s="77"/>
      <c r="T54" s="77"/>
      <c r="U54" s="77"/>
      <c r="V54" s="77"/>
    </row>
    <row r="55" spans="1:22" ht="15.75">
      <c r="A55" s="43">
        <v>50</v>
      </c>
      <c r="B55" s="67" t="s">
        <v>52</v>
      </c>
      <c r="C55" s="409">
        <f>IIN_ienemumi!D58</f>
        <v>1635118.2594080248</v>
      </c>
      <c r="D55" s="45">
        <v>281115</v>
      </c>
      <c r="E55" s="55">
        <v>7085</v>
      </c>
      <c r="F55" s="55">
        <v>345</v>
      </c>
      <c r="G55" s="55">
        <v>8674</v>
      </c>
      <c r="H55" s="409">
        <f t="shared" si="6"/>
        <v>297219</v>
      </c>
      <c r="I55" s="48">
        <f t="shared" si="7"/>
        <v>1932337.2594080248</v>
      </c>
      <c r="J55" s="34"/>
      <c r="K55" s="15"/>
      <c r="L55" s="418"/>
      <c r="M55" s="19"/>
      <c r="N55" s="19"/>
      <c r="O55" s="20"/>
      <c r="Q55" s="79"/>
      <c r="S55" s="77"/>
      <c r="T55" s="77"/>
      <c r="U55" s="77"/>
      <c r="V55" s="77"/>
    </row>
    <row r="56" spans="1:22" ht="15.75">
      <c r="A56" s="43">
        <v>51</v>
      </c>
      <c r="B56" s="67" t="s">
        <v>53</v>
      </c>
      <c r="C56" s="409">
        <f>IIN_ienemumi!D59</f>
        <v>10705115.778615877</v>
      </c>
      <c r="D56" s="45">
        <v>1941819</v>
      </c>
      <c r="E56" s="55">
        <v>72947</v>
      </c>
      <c r="F56" s="55">
        <v>55806</v>
      </c>
      <c r="G56" s="55">
        <v>88993</v>
      </c>
      <c r="H56" s="409">
        <f t="shared" si="6"/>
        <v>2159565</v>
      </c>
      <c r="I56" s="48">
        <f t="shared" si="7"/>
        <v>12864680.778615877</v>
      </c>
      <c r="J56" s="34"/>
      <c r="K56" s="15"/>
      <c r="L56" s="418"/>
      <c r="M56" s="19"/>
      <c r="N56" s="19"/>
      <c r="O56" s="20"/>
      <c r="Q56" s="79"/>
      <c r="S56" s="77"/>
      <c r="T56" s="77"/>
      <c r="U56" s="77"/>
      <c r="V56" s="77"/>
    </row>
    <row r="57" spans="1:22" ht="15.75">
      <c r="A57" s="43">
        <v>52</v>
      </c>
      <c r="B57" s="67" t="s">
        <v>54</v>
      </c>
      <c r="C57" s="409">
        <f>IIN_ienemumi!D60</f>
        <v>3333213.7249387847</v>
      </c>
      <c r="D57" s="45">
        <v>400551</v>
      </c>
      <c r="E57" s="55">
        <v>31503</v>
      </c>
      <c r="F57" s="55">
        <v>23579</v>
      </c>
      <c r="G57" s="55">
        <v>24788</v>
      </c>
      <c r="H57" s="409">
        <f t="shared" si="6"/>
        <v>480421</v>
      </c>
      <c r="I57" s="48">
        <f t="shared" si="7"/>
        <v>3813634.7249387847</v>
      </c>
      <c r="J57" s="34"/>
      <c r="K57" s="15"/>
      <c r="L57" s="418"/>
      <c r="M57" s="19"/>
      <c r="N57" s="19"/>
      <c r="O57" s="20"/>
      <c r="Q57" s="79"/>
      <c r="S57" s="77"/>
      <c r="T57" s="77"/>
      <c r="U57" s="77"/>
      <c r="V57" s="77"/>
    </row>
    <row r="58" spans="1:22" ht="15.75">
      <c r="A58" s="43">
        <v>53</v>
      </c>
      <c r="B58" s="67" t="s">
        <v>55</v>
      </c>
      <c r="C58" s="409">
        <f>IIN_ienemumi!D61</f>
        <v>1746306.6648547901</v>
      </c>
      <c r="D58" s="45">
        <v>215054</v>
      </c>
      <c r="E58" s="55">
        <v>9004</v>
      </c>
      <c r="F58" s="55">
        <v>869</v>
      </c>
      <c r="G58" s="55">
        <v>10117</v>
      </c>
      <c r="H58" s="409">
        <f t="shared" si="6"/>
        <v>235044</v>
      </c>
      <c r="I58" s="48">
        <f t="shared" si="7"/>
        <v>1981350.6648547901</v>
      </c>
      <c r="J58" s="34"/>
      <c r="K58" s="15"/>
      <c r="L58" s="418"/>
      <c r="M58" s="19"/>
      <c r="N58" s="19"/>
      <c r="O58" s="20"/>
      <c r="Q58" s="79"/>
      <c r="S58" s="77"/>
      <c r="T58" s="77"/>
      <c r="U58" s="77"/>
      <c r="V58" s="77"/>
    </row>
    <row r="59" spans="1:22" ht="15.75">
      <c r="A59" s="43">
        <v>54</v>
      </c>
      <c r="B59" s="67" t="s">
        <v>56</v>
      </c>
      <c r="C59" s="409">
        <f>IIN_ienemumi!D62</f>
        <v>2880592.3521731063</v>
      </c>
      <c r="D59" s="45">
        <v>253474</v>
      </c>
      <c r="E59" s="55">
        <v>42265</v>
      </c>
      <c r="F59" s="55">
        <v>1821</v>
      </c>
      <c r="G59" s="55">
        <v>23286</v>
      </c>
      <c r="H59" s="409">
        <f t="shared" si="6"/>
        <v>320846</v>
      </c>
      <c r="I59" s="48">
        <f t="shared" si="7"/>
        <v>3201438.3521731063</v>
      </c>
      <c r="J59" s="34"/>
      <c r="K59" s="15"/>
      <c r="L59" s="418"/>
      <c r="M59" s="19"/>
      <c r="N59" s="19"/>
      <c r="O59" s="20"/>
      <c r="Q59" s="79"/>
      <c r="S59" s="77"/>
      <c r="T59" s="77"/>
      <c r="U59" s="77"/>
      <c r="V59" s="77"/>
    </row>
    <row r="60" spans="1:22" ht="15.75">
      <c r="A60" s="43">
        <v>55</v>
      </c>
      <c r="B60" s="67" t="s">
        <v>57</v>
      </c>
      <c r="C60" s="409">
        <f>IIN_ienemumi!D63</f>
        <v>2619105.50901761</v>
      </c>
      <c r="D60" s="45">
        <v>160982</v>
      </c>
      <c r="E60" s="55">
        <v>19103</v>
      </c>
      <c r="F60" s="55">
        <v>10645</v>
      </c>
      <c r="G60" s="55">
        <v>17462</v>
      </c>
      <c r="H60" s="409">
        <f t="shared" si="6"/>
        <v>208192</v>
      </c>
      <c r="I60" s="48">
        <f t="shared" si="7"/>
        <v>2827297.50901761</v>
      </c>
      <c r="J60" s="34"/>
      <c r="K60" s="15"/>
      <c r="L60" s="418"/>
      <c r="M60" s="19"/>
      <c r="N60" s="19"/>
      <c r="O60" s="20"/>
      <c r="Q60" s="79"/>
      <c r="S60" s="77"/>
      <c r="T60" s="77"/>
      <c r="U60" s="77"/>
      <c r="V60" s="77"/>
    </row>
    <row r="61" spans="1:22" ht="15.75">
      <c r="A61" s="43">
        <v>56</v>
      </c>
      <c r="B61" s="67" t="s">
        <v>58</v>
      </c>
      <c r="C61" s="409">
        <f>IIN_ienemumi!D64</f>
        <v>5119305.2695837859</v>
      </c>
      <c r="D61" s="45">
        <v>401079</v>
      </c>
      <c r="E61" s="55">
        <v>51743</v>
      </c>
      <c r="F61" s="55">
        <v>1857</v>
      </c>
      <c r="G61" s="55">
        <v>36922</v>
      </c>
      <c r="H61" s="409">
        <f t="shared" si="6"/>
        <v>491601</v>
      </c>
      <c r="I61" s="48">
        <f t="shared" si="7"/>
        <v>5610906.2695837859</v>
      </c>
      <c r="J61" s="34"/>
      <c r="K61" s="15"/>
      <c r="L61" s="418"/>
      <c r="M61" s="19"/>
      <c r="N61" s="19"/>
      <c r="O61" s="20"/>
      <c r="Q61" s="79"/>
      <c r="S61" s="77"/>
      <c r="T61" s="77"/>
      <c r="U61" s="77"/>
      <c r="V61" s="77"/>
    </row>
    <row r="62" spans="1:22" ht="15.75">
      <c r="A62" s="43">
        <v>57</v>
      </c>
      <c r="B62" s="67" t="s">
        <v>59</v>
      </c>
      <c r="C62" s="409">
        <f>IIN_ienemumi!D65</f>
        <v>2803184.9590764642</v>
      </c>
      <c r="D62" s="45">
        <v>207123</v>
      </c>
      <c r="E62" s="55">
        <v>30589</v>
      </c>
      <c r="F62" s="55">
        <v>73945</v>
      </c>
      <c r="G62" s="55">
        <v>23660</v>
      </c>
      <c r="H62" s="409">
        <f t="shared" si="6"/>
        <v>335317</v>
      </c>
      <c r="I62" s="48">
        <f t="shared" si="7"/>
        <v>3138501.9590764642</v>
      </c>
      <c r="J62" s="34"/>
      <c r="K62" s="15"/>
      <c r="L62" s="418"/>
      <c r="M62" s="19"/>
      <c r="N62" s="19"/>
      <c r="O62" s="20"/>
      <c r="Q62" s="79"/>
      <c r="S62" s="77"/>
      <c r="T62" s="77"/>
      <c r="U62" s="77"/>
      <c r="V62" s="77"/>
    </row>
    <row r="63" spans="1:22" ht="15.75">
      <c r="A63" s="43">
        <v>58</v>
      </c>
      <c r="B63" s="67" t="s">
        <v>60</v>
      </c>
      <c r="C63" s="409">
        <f>IIN_ienemumi!D66</f>
        <v>2129058.5760897677</v>
      </c>
      <c r="D63" s="45">
        <v>311421</v>
      </c>
      <c r="E63" s="55">
        <v>12641</v>
      </c>
      <c r="F63" s="55">
        <v>35704</v>
      </c>
      <c r="G63" s="55">
        <v>11346</v>
      </c>
      <c r="H63" s="409">
        <f t="shared" si="6"/>
        <v>371112</v>
      </c>
      <c r="I63" s="48">
        <f t="shared" si="7"/>
        <v>2500170.5760897677</v>
      </c>
      <c r="J63" s="34"/>
      <c r="K63" s="15"/>
      <c r="L63" s="418"/>
      <c r="M63" s="19"/>
      <c r="N63" s="19"/>
      <c r="O63" s="20"/>
      <c r="Q63" s="79"/>
      <c r="S63" s="77"/>
      <c r="T63" s="77"/>
      <c r="U63" s="77"/>
      <c r="V63" s="77"/>
    </row>
    <row r="64" spans="1:22" ht="15.75">
      <c r="A64" s="43">
        <v>59</v>
      </c>
      <c r="B64" s="67" t="s">
        <v>61</v>
      </c>
      <c r="C64" s="409">
        <f>IIN_ienemumi!D67</f>
        <v>9077116.9330747146</v>
      </c>
      <c r="D64" s="45">
        <v>985690</v>
      </c>
      <c r="E64" s="55">
        <v>192508</v>
      </c>
      <c r="F64" s="55">
        <v>18253</v>
      </c>
      <c r="G64" s="55">
        <v>80823</v>
      </c>
      <c r="H64" s="409">
        <f t="shared" si="6"/>
        <v>1277274</v>
      </c>
      <c r="I64" s="48">
        <f t="shared" si="7"/>
        <v>10354390.933074715</v>
      </c>
      <c r="J64" s="34"/>
      <c r="K64" s="15"/>
      <c r="L64" s="418"/>
      <c r="M64" s="19"/>
      <c r="N64" s="19"/>
      <c r="O64" s="20"/>
      <c r="Q64" s="79"/>
      <c r="S64" s="77"/>
      <c r="T64" s="77"/>
      <c r="U64" s="77"/>
      <c r="V64" s="77"/>
    </row>
    <row r="65" spans="1:22" ht="15.75">
      <c r="A65" s="43">
        <v>60</v>
      </c>
      <c r="B65" s="67" t="s">
        <v>62</v>
      </c>
      <c r="C65" s="409">
        <f>IIN_ienemumi!D68</f>
        <v>3244863.4889523913</v>
      </c>
      <c r="D65" s="45">
        <v>254097</v>
      </c>
      <c r="E65" s="55">
        <v>39716</v>
      </c>
      <c r="F65" s="55">
        <v>2938</v>
      </c>
      <c r="G65" s="55">
        <v>31842</v>
      </c>
      <c r="H65" s="409">
        <f t="shared" si="6"/>
        <v>328593</v>
      </c>
      <c r="I65" s="48">
        <f t="shared" si="7"/>
        <v>3573456.4889523913</v>
      </c>
      <c r="J65" s="34"/>
      <c r="K65" s="15"/>
      <c r="L65" s="418"/>
      <c r="M65" s="19"/>
      <c r="N65" s="19"/>
      <c r="O65" s="20"/>
      <c r="Q65" s="79"/>
      <c r="S65" s="77"/>
      <c r="T65" s="77"/>
      <c r="U65" s="77"/>
      <c r="V65" s="77"/>
    </row>
    <row r="66" spans="1:22" ht="15.75">
      <c r="A66" s="43">
        <v>61</v>
      </c>
      <c r="B66" s="67" t="s">
        <v>63</v>
      </c>
      <c r="C66" s="409">
        <f>IIN_ienemumi!D69</f>
        <v>19662941.66431646</v>
      </c>
      <c r="D66" s="45">
        <v>1278043</v>
      </c>
      <c r="E66" s="55">
        <v>638311</v>
      </c>
      <c r="F66" s="55">
        <v>3323</v>
      </c>
      <c r="G66" s="55">
        <v>346125</v>
      </c>
      <c r="H66" s="409">
        <f t="shared" si="6"/>
        <v>2265802</v>
      </c>
      <c r="I66" s="48">
        <f t="shared" si="7"/>
        <v>21928743.66431646</v>
      </c>
      <c r="J66" s="34"/>
      <c r="K66" s="15"/>
      <c r="L66" s="418"/>
      <c r="M66" s="19"/>
      <c r="N66" s="19"/>
      <c r="O66" s="20"/>
      <c r="Q66" s="79"/>
      <c r="S66" s="77"/>
      <c r="T66" s="77"/>
      <c r="U66" s="77"/>
      <c r="V66" s="77"/>
    </row>
    <row r="67" spans="1:22" ht="15.75">
      <c r="A67" s="43">
        <v>62</v>
      </c>
      <c r="B67" s="67" t="s">
        <v>64</v>
      </c>
      <c r="C67" s="409">
        <f>IIN_ienemumi!D70</f>
        <v>5734181.8600395592</v>
      </c>
      <c r="D67" s="45">
        <v>316501</v>
      </c>
      <c r="E67" s="55">
        <v>80781</v>
      </c>
      <c r="F67" s="55">
        <v>7037</v>
      </c>
      <c r="G67" s="55">
        <v>60498</v>
      </c>
      <c r="H67" s="409">
        <f t="shared" si="6"/>
        <v>464817</v>
      </c>
      <c r="I67" s="48">
        <f t="shared" si="7"/>
        <v>6198998.8600395592</v>
      </c>
      <c r="J67" s="34"/>
      <c r="K67" s="15"/>
      <c r="L67" s="418"/>
      <c r="M67" s="19"/>
      <c r="N67" s="19"/>
      <c r="O67" s="20"/>
      <c r="Q67" s="79"/>
      <c r="S67" s="77"/>
      <c r="T67" s="77"/>
      <c r="U67" s="77"/>
      <c r="V67" s="77"/>
    </row>
    <row r="68" spans="1:22" ht="15.75">
      <c r="A68" s="43">
        <v>63</v>
      </c>
      <c r="B68" s="67" t="s">
        <v>65</v>
      </c>
      <c r="C68" s="409">
        <f>IIN_ienemumi!D71</f>
        <v>1573196.2951283825</v>
      </c>
      <c r="D68" s="45">
        <v>77786</v>
      </c>
      <c r="E68" s="55">
        <v>25442</v>
      </c>
      <c r="F68" s="55">
        <v>12788</v>
      </c>
      <c r="G68" s="55">
        <v>13297</v>
      </c>
      <c r="H68" s="409">
        <f t="shared" si="6"/>
        <v>129313</v>
      </c>
      <c r="I68" s="48">
        <f t="shared" si="7"/>
        <v>1702509.2951283825</v>
      </c>
      <c r="J68" s="34"/>
      <c r="K68" s="15"/>
      <c r="L68" s="418"/>
      <c r="M68" s="19"/>
      <c r="N68" s="19"/>
      <c r="O68" s="20"/>
      <c r="Q68" s="79"/>
      <c r="S68" s="77"/>
      <c r="T68" s="77"/>
      <c r="U68" s="77"/>
      <c r="V68" s="77"/>
    </row>
    <row r="69" spans="1:22" ht="15.75">
      <c r="A69" s="43">
        <v>64</v>
      </c>
      <c r="B69" s="67" t="s">
        <v>66</v>
      </c>
      <c r="C69" s="409">
        <f>IIN_ienemumi!D72</f>
        <v>7854383.7217920236</v>
      </c>
      <c r="D69" s="45">
        <v>717380</v>
      </c>
      <c r="E69" s="55">
        <v>146423</v>
      </c>
      <c r="F69" s="55">
        <v>9370</v>
      </c>
      <c r="G69" s="55">
        <v>106660</v>
      </c>
      <c r="H69" s="409">
        <f t="shared" si="6"/>
        <v>979833</v>
      </c>
      <c r="I69" s="48">
        <f t="shared" si="7"/>
        <v>8834216.7217920236</v>
      </c>
      <c r="J69" s="34"/>
      <c r="K69" s="15"/>
      <c r="L69" s="418"/>
      <c r="M69" s="19"/>
      <c r="N69" s="19"/>
      <c r="O69" s="20"/>
      <c r="Q69" s="79"/>
      <c r="S69" s="77"/>
      <c r="T69" s="77"/>
      <c r="U69" s="77"/>
      <c r="V69" s="77"/>
    </row>
    <row r="70" spans="1:22" ht="15.75">
      <c r="A70" s="43">
        <v>65</v>
      </c>
      <c r="B70" s="67" t="s">
        <v>67</v>
      </c>
      <c r="C70" s="409">
        <f>IIN_ienemumi!D73</f>
        <v>4261035.773844678</v>
      </c>
      <c r="D70" s="45">
        <v>243313</v>
      </c>
      <c r="E70" s="55">
        <v>70182</v>
      </c>
      <c r="F70" s="55">
        <v>16506</v>
      </c>
      <c r="G70" s="55">
        <v>33893</v>
      </c>
      <c r="H70" s="409">
        <f t="shared" si="6"/>
        <v>363894</v>
      </c>
      <c r="I70" s="48">
        <f t="shared" si="7"/>
        <v>4624929.773844678</v>
      </c>
      <c r="J70" s="34"/>
      <c r="K70" s="15"/>
      <c r="L70" s="418"/>
      <c r="M70" s="19"/>
      <c r="N70" s="19"/>
      <c r="O70" s="20"/>
      <c r="Q70" s="80"/>
      <c r="S70" s="77"/>
      <c r="T70" s="77"/>
      <c r="U70" s="77"/>
      <c r="V70" s="77"/>
    </row>
    <row r="71" spans="1:22" ht="15.75">
      <c r="A71" s="43">
        <v>66</v>
      </c>
      <c r="B71" s="67" t="s">
        <v>68</v>
      </c>
      <c r="C71" s="409">
        <f>IIN_ienemumi!D74</f>
        <v>1105040.5888613421</v>
      </c>
      <c r="D71" s="45">
        <v>77395</v>
      </c>
      <c r="E71" s="55">
        <v>7305</v>
      </c>
      <c r="F71" s="55">
        <v>21</v>
      </c>
      <c r="G71" s="55">
        <v>5224</v>
      </c>
      <c r="H71" s="409">
        <f t="shared" si="6"/>
        <v>89945</v>
      </c>
      <c r="I71" s="48">
        <f t="shared" si="7"/>
        <v>1194985.5888613421</v>
      </c>
      <c r="J71" s="34"/>
      <c r="K71" s="15"/>
      <c r="L71" s="418"/>
      <c r="M71" s="19"/>
      <c r="N71" s="19"/>
      <c r="O71" s="20"/>
      <c r="Q71" s="80"/>
      <c r="S71" s="77"/>
      <c r="T71" s="77"/>
      <c r="U71" s="77"/>
      <c r="V71" s="77"/>
    </row>
    <row r="72" spans="1:22" ht="15.75">
      <c r="A72" s="43">
        <v>67</v>
      </c>
      <c r="B72" s="67" t="s">
        <v>69</v>
      </c>
      <c r="C72" s="409">
        <f>IIN_ienemumi!D75</f>
        <v>4502086.1323750857</v>
      </c>
      <c r="D72" s="45">
        <v>322652</v>
      </c>
      <c r="E72" s="55">
        <v>57802</v>
      </c>
      <c r="F72" s="55">
        <v>207</v>
      </c>
      <c r="G72" s="55">
        <v>36584</v>
      </c>
      <c r="H72" s="409">
        <f t="shared" si="6"/>
        <v>417245</v>
      </c>
      <c r="I72" s="48">
        <f t="shared" si="7"/>
        <v>4919331.1323750857</v>
      </c>
      <c r="J72" s="34"/>
      <c r="K72" s="15"/>
      <c r="L72" s="418"/>
      <c r="M72" s="19"/>
      <c r="N72" s="19"/>
      <c r="O72" s="20"/>
      <c r="Q72" s="79"/>
      <c r="S72" s="77"/>
      <c r="T72" s="77"/>
      <c r="U72" s="77"/>
      <c r="V72" s="77"/>
    </row>
    <row r="73" spans="1:22" ht="15.75">
      <c r="A73" s="43">
        <v>68</v>
      </c>
      <c r="B73" s="67" t="s">
        <v>70</v>
      </c>
      <c r="C73" s="409">
        <f>IIN_ienemumi!D76</f>
        <v>10365579.268501299</v>
      </c>
      <c r="D73" s="45">
        <v>824353</v>
      </c>
      <c r="E73" s="55">
        <v>188861</v>
      </c>
      <c r="F73" s="55">
        <v>8228</v>
      </c>
      <c r="G73" s="55">
        <v>77629</v>
      </c>
      <c r="H73" s="409">
        <f t="shared" si="6"/>
        <v>1099071</v>
      </c>
      <c r="I73" s="48">
        <f t="shared" si="7"/>
        <v>11464650.268501299</v>
      </c>
      <c r="J73" s="34"/>
      <c r="K73" s="15"/>
      <c r="L73" s="418"/>
      <c r="M73" s="19"/>
      <c r="N73" s="19"/>
      <c r="O73" s="20"/>
      <c r="Q73" s="79"/>
      <c r="S73" s="77"/>
      <c r="T73" s="77"/>
      <c r="U73" s="77"/>
      <c r="V73" s="77"/>
    </row>
    <row r="74" spans="1:22" ht="15.75">
      <c r="A74" s="43">
        <v>69</v>
      </c>
      <c r="B74" s="67" t="s">
        <v>71</v>
      </c>
      <c r="C74" s="409">
        <f>IIN_ienemumi!D77</f>
        <v>1905201.3247828367</v>
      </c>
      <c r="D74" s="45">
        <v>149423</v>
      </c>
      <c r="E74" s="55">
        <v>28594</v>
      </c>
      <c r="F74" s="55">
        <v>2132</v>
      </c>
      <c r="G74" s="55">
        <v>17759</v>
      </c>
      <c r="H74" s="409">
        <f t="shared" si="6"/>
        <v>197908</v>
      </c>
      <c r="I74" s="48">
        <f t="shared" si="7"/>
        <v>2103109.3247828367</v>
      </c>
      <c r="J74" s="34"/>
      <c r="K74" s="15"/>
      <c r="L74" s="418"/>
      <c r="M74" s="19"/>
      <c r="N74" s="19"/>
      <c r="O74" s="20"/>
      <c r="Q74" s="79"/>
      <c r="S74" s="77"/>
      <c r="T74" s="77"/>
      <c r="U74" s="77"/>
      <c r="V74" s="77"/>
    </row>
    <row r="75" spans="1:22" ht="15.75">
      <c r="A75" s="43">
        <v>70</v>
      </c>
      <c r="B75" s="67" t="s">
        <v>72</v>
      </c>
      <c r="C75" s="409">
        <f>IIN_ienemumi!D78</f>
        <v>17775483.849803019</v>
      </c>
      <c r="D75" s="45">
        <v>1632966</v>
      </c>
      <c r="E75" s="55">
        <v>870747</v>
      </c>
      <c r="F75" s="55">
        <v>26886</v>
      </c>
      <c r="G75" s="55">
        <v>328997</v>
      </c>
      <c r="H75" s="409">
        <f t="shared" si="6"/>
        <v>2859596</v>
      </c>
      <c r="I75" s="48">
        <f t="shared" si="7"/>
        <v>20635079.849803019</v>
      </c>
      <c r="J75" s="34"/>
      <c r="K75" s="15"/>
      <c r="L75" s="418"/>
      <c r="M75" s="19"/>
      <c r="N75" s="19"/>
      <c r="O75" s="20"/>
      <c r="Q75" s="79"/>
      <c r="S75" s="77"/>
      <c r="T75" s="77"/>
      <c r="U75" s="77"/>
      <c r="V75" s="77"/>
    </row>
    <row r="76" spans="1:22" ht="15.75">
      <c r="A76" s="43">
        <v>71</v>
      </c>
      <c r="B76" s="67" t="s">
        <v>73</v>
      </c>
      <c r="C76" s="409">
        <f>IIN_ienemumi!D79</f>
        <v>1191513.9065406043</v>
      </c>
      <c r="D76" s="45">
        <v>116075</v>
      </c>
      <c r="E76" s="55">
        <v>9846</v>
      </c>
      <c r="F76" s="55">
        <v>186</v>
      </c>
      <c r="G76" s="55">
        <v>8732</v>
      </c>
      <c r="H76" s="409">
        <f t="shared" si="6"/>
        <v>134839</v>
      </c>
      <c r="I76" s="48">
        <f t="shared" si="7"/>
        <v>1326352.9065406043</v>
      </c>
      <c r="J76" s="34"/>
      <c r="K76" s="15"/>
      <c r="L76" s="418"/>
      <c r="M76" s="19"/>
      <c r="N76" s="19"/>
      <c r="O76" s="20"/>
      <c r="Q76" s="79"/>
      <c r="S76" s="77"/>
      <c r="T76" s="77"/>
      <c r="U76" s="77"/>
      <c r="V76" s="77"/>
    </row>
    <row r="77" spans="1:22" ht="15.75">
      <c r="A77" s="43">
        <v>72</v>
      </c>
      <c r="B77" s="67" t="s">
        <v>74</v>
      </c>
      <c r="C77" s="409">
        <f>IIN_ienemumi!D80</f>
        <v>806142.3956507406</v>
      </c>
      <c r="D77" s="45">
        <v>111973</v>
      </c>
      <c r="E77" s="55">
        <v>16929</v>
      </c>
      <c r="F77" s="55">
        <v>6577</v>
      </c>
      <c r="G77" s="55">
        <v>7932</v>
      </c>
      <c r="H77" s="409">
        <f t="shared" si="6"/>
        <v>143411</v>
      </c>
      <c r="I77" s="48">
        <f t="shared" si="7"/>
        <v>949553.3956507406</v>
      </c>
      <c r="J77" s="34"/>
      <c r="K77" s="15"/>
      <c r="L77" s="418"/>
      <c r="M77" s="19"/>
      <c r="N77" s="19"/>
      <c r="O77" s="20"/>
      <c r="Q77" s="79"/>
      <c r="S77" s="77"/>
      <c r="T77" s="77"/>
      <c r="U77" s="77"/>
      <c r="V77" s="77"/>
    </row>
    <row r="78" spans="1:22" ht="15.75">
      <c r="A78" s="43">
        <v>73</v>
      </c>
      <c r="B78" s="67" t="s">
        <v>75</v>
      </c>
      <c r="C78" s="409">
        <f>IIN_ienemumi!D81</f>
        <v>911480.19602476363</v>
      </c>
      <c r="D78" s="45">
        <v>98781</v>
      </c>
      <c r="E78" s="55">
        <v>6448</v>
      </c>
      <c r="F78" s="55">
        <v>22467</v>
      </c>
      <c r="G78" s="55">
        <v>4965</v>
      </c>
      <c r="H78" s="409">
        <f t="shared" si="6"/>
        <v>132661</v>
      </c>
      <c r="I78" s="48">
        <f t="shared" si="7"/>
        <v>1044141.1960247636</v>
      </c>
      <c r="J78" s="34"/>
      <c r="K78" s="15"/>
      <c r="L78" s="418"/>
      <c r="M78" s="19"/>
      <c r="N78" s="19"/>
      <c r="O78" s="20"/>
      <c r="Q78" s="79"/>
      <c r="S78" s="77"/>
      <c r="T78" s="77"/>
      <c r="U78" s="77"/>
      <c r="V78" s="77"/>
    </row>
    <row r="79" spans="1:22" ht="15.75">
      <c r="A79" s="43">
        <v>74</v>
      </c>
      <c r="B79" s="67" t="s">
        <v>76</v>
      </c>
      <c r="C79" s="409">
        <f>IIN_ienemumi!D82</f>
        <v>1371093.3921562522</v>
      </c>
      <c r="D79" s="45">
        <v>188629</v>
      </c>
      <c r="E79" s="55">
        <v>4255</v>
      </c>
      <c r="F79" s="55">
        <v>3598</v>
      </c>
      <c r="G79" s="55">
        <v>6945</v>
      </c>
      <c r="H79" s="409">
        <f t="shared" ref="H79:H110" si="8">SUM(D79:G79)</f>
        <v>203427</v>
      </c>
      <c r="I79" s="48">
        <f t="shared" ref="I79:I110" si="9">C79+H79</f>
        <v>1574520.3921562522</v>
      </c>
      <c r="J79" s="34"/>
      <c r="K79" s="15"/>
      <c r="L79" s="418"/>
      <c r="M79" s="19"/>
      <c r="N79" s="19"/>
      <c r="O79" s="20"/>
      <c r="Q79" s="79"/>
      <c r="S79" s="77"/>
      <c r="T79" s="77"/>
      <c r="U79" s="77"/>
      <c r="V79" s="77"/>
    </row>
    <row r="80" spans="1:22" ht="15.75">
      <c r="A80" s="43">
        <v>75</v>
      </c>
      <c r="B80" s="67" t="s">
        <v>77</v>
      </c>
      <c r="C80" s="409">
        <f>IIN_ienemumi!D83</f>
        <v>1866180.9894031039</v>
      </c>
      <c r="D80" s="45">
        <v>207026</v>
      </c>
      <c r="E80" s="55">
        <v>9862</v>
      </c>
      <c r="F80" s="55">
        <v>4582</v>
      </c>
      <c r="G80" s="55">
        <v>15891</v>
      </c>
      <c r="H80" s="409">
        <f t="shared" si="8"/>
        <v>237361</v>
      </c>
      <c r="I80" s="48">
        <f t="shared" si="9"/>
        <v>2103541.9894031039</v>
      </c>
      <c r="J80" s="34"/>
      <c r="K80" s="15"/>
      <c r="L80" s="418"/>
      <c r="M80" s="19"/>
      <c r="N80" s="19"/>
      <c r="O80" s="20"/>
      <c r="Q80" s="79"/>
      <c r="S80" s="77"/>
      <c r="T80" s="77"/>
      <c r="U80" s="77"/>
      <c r="V80" s="77"/>
    </row>
    <row r="81" spans="1:22" ht="15.75">
      <c r="A81" s="43">
        <v>76</v>
      </c>
      <c r="B81" s="67" t="s">
        <v>78</v>
      </c>
      <c r="C81" s="409">
        <f>IIN_ienemumi!D84</f>
        <v>20432289.762601938</v>
      </c>
      <c r="D81" s="45">
        <v>969508</v>
      </c>
      <c r="E81" s="55">
        <v>461572</v>
      </c>
      <c r="F81" s="55">
        <v>10941</v>
      </c>
      <c r="G81" s="55">
        <v>304123</v>
      </c>
      <c r="H81" s="409">
        <f t="shared" si="8"/>
        <v>1746144</v>
      </c>
      <c r="I81" s="48">
        <f t="shared" si="9"/>
        <v>22178433.762601938</v>
      </c>
      <c r="J81" s="34"/>
      <c r="K81" s="15"/>
      <c r="L81" s="418"/>
      <c r="M81" s="19"/>
      <c r="N81" s="19"/>
      <c r="O81" s="20"/>
      <c r="Q81" s="79"/>
      <c r="S81" s="77"/>
      <c r="T81" s="77"/>
      <c r="U81" s="77"/>
      <c r="V81" s="77"/>
    </row>
    <row r="82" spans="1:22" ht="15.75">
      <c r="A82" s="43">
        <v>77</v>
      </c>
      <c r="B82" s="67" t="s">
        <v>79</v>
      </c>
      <c r="C82" s="409">
        <f>IIN_ienemumi!D85</f>
        <v>12407581.603222866</v>
      </c>
      <c r="D82" s="45">
        <v>738406</v>
      </c>
      <c r="E82" s="55">
        <v>319648</v>
      </c>
      <c r="F82" s="55">
        <v>20952</v>
      </c>
      <c r="G82" s="55">
        <v>214514</v>
      </c>
      <c r="H82" s="409">
        <f t="shared" si="8"/>
        <v>1293520</v>
      </c>
      <c r="I82" s="48">
        <f t="shared" si="9"/>
        <v>13701101.603222866</v>
      </c>
      <c r="J82" s="34"/>
      <c r="K82" s="15"/>
      <c r="L82" s="418"/>
      <c r="M82" s="19"/>
      <c r="N82" s="19"/>
      <c r="O82" s="20"/>
      <c r="Q82" s="79"/>
      <c r="S82" s="77"/>
      <c r="T82" s="77"/>
      <c r="U82" s="77"/>
      <c r="V82" s="77"/>
    </row>
    <row r="83" spans="1:22" ht="15.75">
      <c r="A83" s="43">
        <v>78</v>
      </c>
      <c r="B83" s="70" t="s">
        <v>80</v>
      </c>
      <c r="C83" s="409">
        <f>IIN_ienemumi!D86</f>
        <v>6154318.2476134971</v>
      </c>
      <c r="D83" s="45">
        <v>446783</v>
      </c>
      <c r="E83" s="55">
        <v>157639</v>
      </c>
      <c r="F83" s="55">
        <v>5923</v>
      </c>
      <c r="G83" s="55">
        <v>72660</v>
      </c>
      <c r="H83" s="409">
        <f t="shared" si="8"/>
        <v>683005</v>
      </c>
      <c r="I83" s="48">
        <f t="shared" si="9"/>
        <v>6837323.2476134971</v>
      </c>
      <c r="J83" s="34"/>
      <c r="K83" s="15"/>
      <c r="L83" s="419"/>
      <c r="M83" s="19"/>
      <c r="N83" s="19"/>
      <c r="O83" s="20"/>
      <c r="Q83" s="79"/>
      <c r="S83" s="77"/>
      <c r="T83" s="77"/>
      <c r="U83" s="77"/>
      <c r="V83" s="77"/>
    </row>
    <row r="84" spans="1:22" ht="15.75">
      <c r="A84" s="43">
        <v>79</v>
      </c>
      <c r="B84" s="67" t="s">
        <v>81</v>
      </c>
      <c r="C84" s="409">
        <f>IIN_ienemumi!D87</f>
        <v>1898770.9685512783</v>
      </c>
      <c r="D84" s="45">
        <v>156291</v>
      </c>
      <c r="E84" s="55">
        <v>12540</v>
      </c>
      <c r="F84" s="55">
        <v>1619</v>
      </c>
      <c r="G84" s="55">
        <v>12361</v>
      </c>
      <c r="H84" s="409">
        <f t="shared" si="8"/>
        <v>182811</v>
      </c>
      <c r="I84" s="48">
        <f t="shared" si="9"/>
        <v>2081581.9685512783</v>
      </c>
      <c r="J84" s="34"/>
      <c r="K84" s="15"/>
      <c r="L84" s="418"/>
      <c r="M84" s="19"/>
      <c r="N84" s="19"/>
      <c r="O84" s="20"/>
      <c r="Q84" s="79"/>
      <c r="S84" s="77"/>
      <c r="T84" s="77"/>
      <c r="U84" s="77"/>
      <c r="V84" s="77"/>
    </row>
    <row r="85" spans="1:22" ht="15.75">
      <c r="A85" s="43">
        <v>80</v>
      </c>
      <c r="B85" s="67" t="s">
        <v>82</v>
      </c>
      <c r="C85" s="409">
        <f>IIN_ienemumi!D88</f>
        <v>1128108.0288549783</v>
      </c>
      <c r="D85" s="45">
        <v>215420</v>
      </c>
      <c r="E85" s="55">
        <v>11086</v>
      </c>
      <c r="F85" s="55">
        <v>5658</v>
      </c>
      <c r="G85" s="55">
        <v>14164</v>
      </c>
      <c r="H85" s="409">
        <f t="shared" si="8"/>
        <v>246328</v>
      </c>
      <c r="I85" s="48">
        <f t="shared" si="9"/>
        <v>1374436.0288549783</v>
      </c>
      <c r="J85" s="34"/>
      <c r="K85" s="15"/>
      <c r="L85" s="418"/>
      <c r="M85" s="19"/>
      <c r="N85" s="19"/>
      <c r="O85" s="20"/>
      <c r="Q85" s="79"/>
      <c r="S85" s="77"/>
      <c r="T85" s="77"/>
      <c r="U85" s="77"/>
      <c r="V85" s="77"/>
    </row>
    <row r="86" spans="1:22" ht="15.75">
      <c r="A86" s="43">
        <v>81</v>
      </c>
      <c r="B86" s="67" t="s">
        <v>83</v>
      </c>
      <c r="C86" s="409">
        <f>IIN_ienemumi!D89</f>
        <v>2363760.259992802</v>
      </c>
      <c r="D86" s="45">
        <v>160526</v>
      </c>
      <c r="E86" s="55">
        <v>23799</v>
      </c>
      <c r="F86" s="55">
        <v>7653</v>
      </c>
      <c r="G86" s="55">
        <v>15291</v>
      </c>
      <c r="H86" s="409">
        <f t="shared" si="8"/>
        <v>207269</v>
      </c>
      <c r="I86" s="48">
        <f t="shared" si="9"/>
        <v>2571029.259992802</v>
      </c>
      <c r="J86" s="34"/>
      <c r="K86" s="15"/>
      <c r="L86" s="418"/>
      <c r="M86" s="19"/>
      <c r="N86" s="19"/>
      <c r="O86" s="20"/>
      <c r="Q86" s="79"/>
      <c r="S86" s="77"/>
      <c r="T86" s="77"/>
      <c r="U86" s="77"/>
      <c r="V86" s="77"/>
    </row>
    <row r="87" spans="1:22" ht="15.75">
      <c r="A87" s="43">
        <v>82</v>
      </c>
      <c r="B87" s="67" t="s">
        <v>84</v>
      </c>
      <c r="C87" s="409">
        <f>IIN_ienemumi!D90</f>
        <v>4323242.9565355591</v>
      </c>
      <c r="D87" s="45">
        <v>178798</v>
      </c>
      <c r="E87" s="55">
        <v>60638</v>
      </c>
      <c r="F87" s="55">
        <v>11162</v>
      </c>
      <c r="G87" s="55">
        <v>30430</v>
      </c>
      <c r="H87" s="409">
        <f t="shared" si="8"/>
        <v>281028</v>
      </c>
      <c r="I87" s="48">
        <f t="shared" si="9"/>
        <v>4604270.9565355591</v>
      </c>
      <c r="J87" s="34"/>
      <c r="K87" s="15"/>
      <c r="L87" s="418"/>
      <c r="M87" s="19"/>
      <c r="N87" s="19"/>
      <c r="O87" s="20"/>
      <c r="Q87" s="79"/>
      <c r="S87" s="77"/>
      <c r="T87" s="77"/>
      <c r="U87" s="77"/>
      <c r="V87" s="77"/>
    </row>
    <row r="88" spans="1:22" ht="15.75">
      <c r="A88" s="43">
        <v>83</v>
      </c>
      <c r="B88" s="67" t="s">
        <v>85</v>
      </c>
      <c r="C88" s="409">
        <f>IIN_ienemumi!D91</f>
        <v>2022595.0577508977</v>
      </c>
      <c r="D88" s="45">
        <v>339004</v>
      </c>
      <c r="E88" s="55">
        <v>14581</v>
      </c>
      <c r="F88" s="55">
        <v>4287</v>
      </c>
      <c r="G88" s="55">
        <v>11635</v>
      </c>
      <c r="H88" s="409">
        <f t="shared" si="8"/>
        <v>369507</v>
      </c>
      <c r="I88" s="48">
        <f t="shared" si="9"/>
        <v>2392102.0577508975</v>
      </c>
      <c r="J88" s="34"/>
      <c r="K88" s="15"/>
      <c r="L88" s="418"/>
      <c r="M88" s="19"/>
      <c r="N88" s="19"/>
      <c r="O88" s="20"/>
      <c r="Q88" s="79"/>
      <c r="S88" s="77"/>
      <c r="T88" s="77"/>
      <c r="U88" s="77"/>
      <c r="V88" s="77"/>
    </row>
    <row r="89" spans="1:22" ht="15.75">
      <c r="A89" s="43">
        <v>84</v>
      </c>
      <c r="B89" s="67" t="s">
        <v>86</v>
      </c>
      <c r="C89" s="409">
        <f>IIN_ienemumi!D92</f>
        <v>4167988.2049256414</v>
      </c>
      <c r="D89" s="45">
        <v>197023</v>
      </c>
      <c r="E89" s="55">
        <v>59940</v>
      </c>
      <c r="F89" s="55">
        <v>16950</v>
      </c>
      <c r="G89" s="55">
        <v>37670</v>
      </c>
      <c r="H89" s="409">
        <f t="shared" si="8"/>
        <v>311583</v>
      </c>
      <c r="I89" s="48">
        <f t="shared" si="9"/>
        <v>4479571.2049256414</v>
      </c>
      <c r="J89" s="34"/>
      <c r="K89" s="15"/>
      <c r="L89" s="418"/>
      <c r="M89" s="19"/>
      <c r="N89" s="19"/>
      <c r="O89" s="20"/>
      <c r="Q89" s="79"/>
      <c r="S89" s="77"/>
      <c r="T89" s="77"/>
      <c r="U89" s="77"/>
      <c r="V89" s="77"/>
    </row>
    <row r="90" spans="1:22" ht="15.75">
      <c r="A90" s="43">
        <v>85</v>
      </c>
      <c r="B90" s="67" t="s">
        <v>87</v>
      </c>
      <c r="C90" s="409">
        <f>IIN_ienemumi!D93</f>
        <v>1267673.3199614934</v>
      </c>
      <c r="D90" s="45">
        <v>122158</v>
      </c>
      <c r="E90" s="55">
        <v>11360</v>
      </c>
      <c r="F90" s="55">
        <v>25149</v>
      </c>
      <c r="G90" s="55">
        <v>9852</v>
      </c>
      <c r="H90" s="409">
        <f t="shared" si="8"/>
        <v>168519</v>
      </c>
      <c r="I90" s="48">
        <f t="shared" si="9"/>
        <v>1436192.3199614934</v>
      </c>
      <c r="J90" s="34"/>
      <c r="K90" s="15"/>
      <c r="L90" s="418"/>
      <c r="M90" s="19"/>
      <c r="N90" s="19"/>
      <c r="O90" s="20"/>
      <c r="Q90" s="79"/>
      <c r="S90" s="77"/>
      <c r="T90" s="77"/>
      <c r="U90" s="77"/>
      <c r="V90" s="77"/>
    </row>
    <row r="91" spans="1:22" ht="15.75">
      <c r="A91" s="43">
        <v>86</v>
      </c>
      <c r="B91" s="67" t="s">
        <v>88</v>
      </c>
      <c r="C91" s="409">
        <f>IIN_ienemumi!D94</f>
        <v>8053965.7712139031</v>
      </c>
      <c r="D91" s="45">
        <v>835462</v>
      </c>
      <c r="E91" s="55">
        <v>62241</v>
      </c>
      <c r="F91" s="55">
        <v>40257</v>
      </c>
      <c r="G91" s="55">
        <v>51318</v>
      </c>
      <c r="H91" s="409">
        <f t="shared" si="8"/>
        <v>989278</v>
      </c>
      <c r="I91" s="48">
        <f t="shared" si="9"/>
        <v>9043243.771213904</v>
      </c>
      <c r="J91" s="34"/>
      <c r="K91" s="15"/>
      <c r="L91" s="418"/>
      <c r="M91" s="19"/>
      <c r="N91" s="19"/>
      <c r="O91" s="20"/>
      <c r="Q91" s="79"/>
      <c r="S91" s="77"/>
      <c r="T91" s="77"/>
      <c r="U91" s="77"/>
      <c r="V91" s="77"/>
    </row>
    <row r="92" spans="1:22" ht="15.75">
      <c r="A92" s="43">
        <v>87</v>
      </c>
      <c r="B92" s="67" t="s">
        <v>89</v>
      </c>
      <c r="C92" s="409">
        <f>IIN_ienemumi!D95</f>
        <v>1331087.6194332049</v>
      </c>
      <c r="D92" s="45">
        <v>209223</v>
      </c>
      <c r="E92" s="55">
        <v>12080</v>
      </c>
      <c r="F92" s="55">
        <v>16621</v>
      </c>
      <c r="G92" s="55">
        <v>9197</v>
      </c>
      <c r="H92" s="409">
        <f t="shared" si="8"/>
        <v>247121</v>
      </c>
      <c r="I92" s="48">
        <f t="shared" si="9"/>
        <v>1578208.6194332049</v>
      </c>
      <c r="J92" s="34"/>
      <c r="K92" s="15"/>
      <c r="L92" s="418"/>
      <c r="M92" s="19"/>
      <c r="N92" s="19"/>
      <c r="O92" s="20"/>
      <c r="Q92" s="79"/>
      <c r="S92" s="77"/>
      <c r="T92" s="77"/>
      <c r="U92" s="77"/>
      <c r="V92" s="77"/>
    </row>
    <row r="93" spans="1:22" ht="15.75">
      <c r="A93" s="43">
        <v>88</v>
      </c>
      <c r="B93" s="67" t="s">
        <v>90</v>
      </c>
      <c r="C93" s="409">
        <f>IIN_ienemumi!D96</f>
        <v>1783175.1676111969</v>
      </c>
      <c r="D93" s="45">
        <v>172410</v>
      </c>
      <c r="E93" s="55">
        <v>40274</v>
      </c>
      <c r="F93" s="55">
        <v>21708</v>
      </c>
      <c r="G93" s="55">
        <v>26058</v>
      </c>
      <c r="H93" s="409">
        <f t="shared" si="8"/>
        <v>260450</v>
      </c>
      <c r="I93" s="48">
        <f t="shared" si="9"/>
        <v>2043625.1676111969</v>
      </c>
      <c r="J93" s="34"/>
      <c r="K93" s="15"/>
      <c r="L93" s="418"/>
      <c r="M93" s="19"/>
      <c r="N93" s="19"/>
      <c r="O93" s="20"/>
      <c r="Q93" s="79"/>
      <c r="S93" s="77"/>
      <c r="T93" s="77"/>
      <c r="U93" s="77"/>
      <c r="V93" s="77"/>
    </row>
    <row r="94" spans="1:22" ht="15.75">
      <c r="A94" s="43">
        <v>89</v>
      </c>
      <c r="B94" s="67" t="s">
        <v>91</v>
      </c>
      <c r="C94" s="409">
        <f>IIN_ienemumi!D97</f>
        <v>3892088.8313844865</v>
      </c>
      <c r="D94" s="45">
        <v>265084</v>
      </c>
      <c r="E94" s="55">
        <v>72208</v>
      </c>
      <c r="F94" s="55">
        <v>29879</v>
      </c>
      <c r="G94" s="55">
        <v>48687</v>
      </c>
      <c r="H94" s="409">
        <f t="shared" si="8"/>
        <v>415858</v>
      </c>
      <c r="I94" s="48">
        <f t="shared" si="9"/>
        <v>4307946.8313844865</v>
      </c>
      <c r="J94" s="34"/>
      <c r="K94" s="15"/>
      <c r="L94" s="418"/>
      <c r="M94" s="19"/>
      <c r="N94" s="19"/>
      <c r="O94" s="20"/>
      <c r="Q94" s="79"/>
      <c r="S94" s="77"/>
      <c r="T94" s="77"/>
      <c r="U94" s="77"/>
      <c r="V94" s="77"/>
    </row>
    <row r="95" spans="1:22" ht="15.75">
      <c r="A95" s="43">
        <v>90</v>
      </c>
      <c r="B95" s="67" t="s">
        <v>92</v>
      </c>
      <c r="C95" s="409">
        <f>IIN_ienemumi!D98</f>
        <v>610435.21619278286</v>
      </c>
      <c r="D95" s="45">
        <v>200449</v>
      </c>
      <c r="E95" s="55">
        <v>9997</v>
      </c>
      <c r="F95" s="55">
        <v>277</v>
      </c>
      <c r="G95" s="55">
        <v>6204</v>
      </c>
      <c r="H95" s="409">
        <f t="shared" si="8"/>
        <v>216927</v>
      </c>
      <c r="I95" s="48">
        <f t="shared" si="9"/>
        <v>827362.21619278286</v>
      </c>
      <c r="J95" s="34"/>
      <c r="K95" s="15"/>
      <c r="L95" s="418"/>
      <c r="M95" s="19"/>
      <c r="N95" s="19"/>
      <c r="O95" s="20"/>
      <c r="Q95" s="79"/>
      <c r="S95" s="77"/>
      <c r="T95" s="77"/>
      <c r="U95" s="77"/>
      <c r="V95" s="77"/>
    </row>
    <row r="96" spans="1:22" ht="15.75">
      <c r="A96" s="43">
        <v>91</v>
      </c>
      <c r="B96" s="67" t="s">
        <v>93</v>
      </c>
      <c r="C96" s="409">
        <f>IIN_ienemumi!D99</f>
        <v>595856.46820535837</v>
      </c>
      <c r="D96" s="45">
        <v>122586</v>
      </c>
      <c r="E96" s="55">
        <v>2122</v>
      </c>
      <c r="F96" s="55">
        <v>13</v>
      </c>
      <c r="G96" s="55">
        <v>2911</v>
      </c>
      <c r="H96" s="409">
        <f t="shared" si="8"/>
        <v>127632</v>
      </c>
      <c r="I96" s="48">
        <f t="shared" si="9"/>
        <v>723488.46820535837</v>
      </c>
      <c r="J96" s="34"/>
      <c r="K96" s="15"/>
      <c r="L96" s="418"/>
      <c r="M96" s="19"/>
      <c r="N96" s="19"/>
      <c r="O96" s="20"/>
      <c r="Q96" s="79"/>
      <c r="S96" s="77"/>
      <c r="T96" s="77"/>
      <c r="U96" s="77"/>
      <c r="V96" s="77"/>
    </row>
    <row r="97" spans="1:22" ht="15.75">
      <c r="A97" s="43">
        <v>92</v>
      </c>
      <c r="B97" s="67" t="s">
        <v>94</v>
      </c>
      <c r="C97" s="409">
        <f>IIN_ienemumi!D100</f>
        <v>1329697.1586902372</v>
      </c>
      <c r="D97" s="45">
        <v>348470</v>
      </c>
      <c r="E97" s="55">
        <v>4745</v>
      </c>
      <c r="F97" s="55">
        <v>12520</v>
      </c>
      <c r="G97" s="55">
        <v>9897</v>
      </c>
      <c r="H97" s="409">
        <f t="shared" si="8"/>
        <v>375632</v>
      </c>
      <c r="I97" s="48">
        <f t="shared" si="9"/>
        <v>1705329.1586902372</v>
      </c>
      <c r="J97" s="34"/>
      <c r="K97" s="15"/>
      <c r="L97" s="418"/>
      <c r="M97" s="19"/>
      <c r="N97" s="19"/>
      <c r="O97" s="20"/>
      <c r="Q97" s="79"/>
      <c r="S97" s="77"/>
      <c r="T97" s="77"/>
      <c r="U97" s="77"/>
      <c r="V97" s="77"/>
    </row>
    <row r="98" spans="1:22" ht="15.75">
      <c r="A98" s="43">
        <v>93</v>
      </c>
      <c r="B98" s="67" t="s">
        <v>95</v>
      </c>
      <c r="C98" s="409">
        <f>IIN_ienemumi!D101</f>
        <v>2144562.7219507638</v>
      </c>
      <c r="D98" s="45">
        <v>135859</v>
      </c>
      <c r="E98" s="55">
        <v>15484</v>
      </c>
      <c r="F98" s="55">
        <v>4781</v>
      </c>
      <c r="G98" s="55">
        <v>13251</v>
      </c>
      <c r="H98" s="409">
        <f t="shared" si="8"/>
        <v>169375</v>
      </c>
      <c r="I98" s="48">
        <f t="shared" si="9"/>
        <v>2313937.7219507638</v>
      </c>
      <c r="J98" s="34"/>
      <c r="K98" s="15"/>
      <c r="L98" s="418"/>
      <c r="M98" s="19"/>
      <c r="N98" s="19"/>
      <c r="O98" s="20"/>
      <c r="Q98" s="80"/>
      <c r="S98" s="77"/>
      <c r="T98" s="77"/>
      <c r="U98" s="77"/>
      <c r="V98" s="77"/>
    </row>
    <row r="99" spans="1:22" ht="15.75">
      <c r="A99" s="43">
        <v>94</v>
      </c>
      <c r="B99" s="67" t="s">
        <v>96</v>
      </c>
      <c r="C99" s="409">
        <f>IIN_ienemumi!D102</f>
        <v>3953287.644376446</v>
      </c>
      <c r="D99" s="45">
        <v>346658</v>
      </c>
      <c r="E99" s="55">
        <v>77288</v>
      </c>
      <c r="F99" s="55">
        <v>6258</v>
      </c>
      <c r="G99" s="55">
        <v>39659</v>
      </c>
      <c r="H99" s="409">
        <f t="shared" si="8"/>
        <v>469863</v>
      </c>
      <c r="I99" s="48">
        <f t="shared" si="9"/>
        <v>4423150.6443764456</v>
      </c>
      <c r="J99" s="34"/>
      <c r="K99" s="15"/>
      <c r="L99" s="418"/>
      <c r="M99" s="19"/>
      <c r="N99" s="19"/>
      <c r="O99" s="20"/>
      <c r="Q99" s="80"/>
      <c r="S99" s="77"/>
      <c r="T99" s="77"/>
      <c r="U99" s="77"/>
      <c r="V99" s="77"/>
    </row>
    <row r="100" spans="1:22" ht="15.75">
      <c r="A100" s="43">
        <v>95</v>
      </c>
      <c r="B100" s="67" t="s">
        <v>97</v>
      </c>
      <c r="C100" s="409">
        <f>IIN_ienemumi!D103</f>
        <v>1585439.2921168134</v>
      </c>
      <c r="D100" s="45">
        <v>117250</v>
      </c>
      <c r="E100" s="55">
        <v>19428</v>
      </c>
      <c r="F100" s="55">
        <v>2094</v>
      </c>
      <c r="G100" s="55">
        <v>7636</v>
      </c>
      <c r="H100" s="409">
        <f t="shared" si="8"/>
        <v>146408</v>
      </c>
      <c r="I100" s="48">
        <f t="shared" si="9"/>
        <v>1731847.2921168134</v>
      </c>
      <c r="J100" s="34"/>
      <c r="K100" s="15"/>
      <c r="L100" s="418"/>
      <c r="M100" s="19"/>
      <c r="N100" s="19"/>
      <c r="O100" s="20"/>
      <c r="Q100" s="79"/>
      <c r="S100" s="77"/>
      <c r="T100" s="77"/>
      <c r="U100" s="77"/>
      <c r="V100" s="77"/>
    </row>
    <row r="101" spans="1:22" ht="15.75">
      <c r="A101" s="43">
        <v>96</v>
      </c>
      <c r="B101" s="67" t="s">
        <v>98</v>
      </c>
      <c r="C101" s="409">
        <f>IIN_ienemumi!D104</f>
        <v>15182193.130003348</v>
      </c>
      <c r="D101" s="45">
        <v>759011</v>
      </c>
      <c r="E101" s="55">
        <v>434228</v>
      </c>
      <c r="F101" s="55">
        <v>19162</v>
      </c>
      <c r="G101" s="55">
        <v>263334</v>
      </c>
      <c r="H101" s="409">
        <f t="shared" si="8"/>
        <v>1475735</v>
      </c>
      <c r="I101" s="48">
        <f t="shared" si="9"/>
        <v>16657928.130003348</v>
      </c>
      <c r="J101" s="34"/>
      <c r="K101" s="15"/>
      <c r="L101" s="418"/>
      <c r="M101" s="19"/>
      <c r="N101" s="19"/>
      <c r="O101" s="20"/>
      <c r="Q101" s="79"/>
      <c r="S101" s="77"/>
      <c r="T101" s="77"/>
      <c r="U101" s="77"/>
      <c r="V101" s="77"/>
    </row>
    <row r="102" spans="1:22" ht="15.75">
      <c r="A102" s="43">
        <v>97</v>
      </c>
      <c r="B102" s="67" t="s">
        <v>99</v>
      </c>
      <c r="C102" s="409">
        <f>IIN_ienemumi!D105</f>
        <v>11402075.461803623</v>
      </c>
      <c r="D102" s="45">
        <v>1128299</v>
      </c>
      <c r="E102" s="55">
        <v>248186</v>
      </c>
      <c r="F102" s="55">
        <v>29602</v>
      </c>
      <c r="G102" s="55">
        <v>94426</v>
      </c>
      <c r="H102" s="409">
        <f t="shared" si="8"/>
        <v>1500513</v>
      </c>
      <c r="I102" s="48">
        <f t="shared" si="9"/>
        <v>12902588.461803623</v>
      </c>
      <c r="J102" s="34"/>
      <c r="K102" s="15"/>
      <c r="L102" s="418"/>
      <c r="M102" s="19"/>
      <c r="N102" s="19"/>
      <c r="O102" s="20"/>
      <c r="Q102" s="79"/>
      <c r="S102" s="77"/>
      <c r="T102" s="77"/>
      <c r="U102" s="77"/>
      <c r="V102" s="77"/>
    </row>
    <row r="103" spans="1:22" ht="15.75">
      <c r="A103" s="43">
        <v>98</v>
      </c>
      <c r="B103" s="67" t="s">
        <v>100</v>
      </c>
      <c r="C103" s="409">
        <f>IIN_ienemumi!D106</f>
        <v>3981415.9061854826</v>
      </c>
      <c r="D103" s="45">
        <v>776669</v>
      </c>
      <c r="E103" s="55">
        <v>123212</v>
      </c>
      <c r="F103" s="55">
        <v>11200</v>
      </c>
      <c r="G103" s="55">
        <v>154272</v>
      </c>
      <c r="H103" s="409">
        <f t="shared" si="8"/>
        <v>1065353</v>
      </c>
      <c r="I103" s="48">
        <f t="shared" si="9"/>
        <v>5046768.9061854826</v>
      </c>
      <c r="J103" s="34"/>
      <c r="K103" s="15"/>
      <c r="L103" s="418"/>
      <c r="M103" s="19"/>
      <c r="N103" s="19"/>
      <c r="O103" s="20"/>
      <c r="Q103" s="79"/>
      <c r="S103" s="77"/>
      <c r="T103" s="77"/>
      <c r="U103" s="77"/>
      <c r="V103" s="77"/>
    </row>
    <row r="104" spans="1:22" ht="15.75">
      <c r="A104" s="43">
        <v>99</v>
      </c>
      <c r="B104" s="67" t="s">
        <v>101</v>
      </c>
      <c r="C104" s="409">
        <f>IIN_ienemumi!D107</f>
        <v>1429741.844416705</v>
      </c>
      <c r="D104" s="45">
        <v>147184</v>
      </c>
      <c r="E104" s="55">
        <v>9731</v>
      </c>
      <c r="F104" s="55">
        <v>19803</v>
      </c>
      <c r="G104" s="55">
        <v>16990</v>
      </c>
      <c r="H104" s="409">
        <f t="shared" si="8"/>
        <v>193708</v>
      </c>
      <c r="I104" s="48">
        <f t="shared" si="9"/>
        <v>1623449.844416705</v>
      </c>
      <c r="J104" s="34"/>
      <c r="K104" s="15"/>
      <c r="L104" s="418"/>
      <c r="M104" s="19"/>
      <c r="N104" s="19"/>
      <c r="O104" s="20"/>
      <c r="Q104" s="79"/>
      <c r="S104" s="77"/>
      <c r="T104" s="77"/>
      <c r="U104" s="77"/>
      <c r="V104" s="77"/>
    </row>
    <row r="105" spans="1:22" ht="15.75">
      <c r="A105" s="43">
        <v>100</v>
      </c>
      <c r="B105" s="67" t="s">
        <v>102</v>
      </c>
      <c r="C105" s="409">
        <f>IIN_ienemumi!D108</f>
        <v>11784586.084006829</v>
      </c>
      <c r="D105" s="45">
        <v>761012</v>
      </c>
      <c r="E105" s="55">
        <v>331391</v>
      </c>
      <c r="F105" s="55">
        <v>10131</v>
      </c>
      <c r="G105" s="55">
        <v>174815</v>
      </c>
      <c r="H105" s="409">
        <f t="shared" si="8"/>
        <v>1277349</v>
      </c>
      <c r="I105" s="48">
        <f t="shared" si="9"/>
        <v>13061935.084006829</v>
      </c>
      <c r="J105" s="34"/>
      <c r="K105" s="15"/>
      <c r="L105" s="418"/>
      <c r="M105" s="19"/>
      <c r="N105" s="19"/>
      <c r="O105" s="20"/>
      <c r="Q105" s="79"/>
      <c r="S105" s="77"/>
      <c r="T105" s="77"/>
      <c r="U105" s="77"/>
      <c r="V105" s="77"/>
    </row>
    <row r="106" spans="1:22" ht="15.75">
      <c r="A106" s="43">
        <v>101</v>
      </c>
      <c r="B106" s="67" t="s">
        <v>103</v>
      </c>
      <c r="C106" s="409">
        <f>IIN_ienemumi!D109</f>
        <v>1876527.9798808938</v>
      </c>
      <c r="D106" s="45">
        <v>89109</v>
      </c>
      <c r="E106" s="55">
        <v>7048</v>
      </c>
      <c r="F106" s="55">
        <v>12486</v>
      </c>
      <c r="G106" s="55">
        <v>14751</v>
      </c>
      <c r="H106" s="409">
        <f t="shared" si="8"/>
        <v>123394</v>
      </c>
      <c r="I106" s="48">
        <f t="shared" si="9"/>
        <v>1999921.9798808938</v>
      </c>
      <c r="J106" s="34"/>
      <c r="K106" s="15"/>
      <c r="L106" s="418"/>
      <c r="M106" s="19"/>
      <c r="N106" s="19"/>
      <c r="O106" s="20"/>
      <c r="Q106" s="79"/>
      <c r="S106" s="77"/>
      <c r="T106" s="77"/>
      <c r="U106" s="77"/>
      <c r="V106" s="77"/>
    </row>
    <row r="107" spans="1:22" ht="15.75">
      <c r="A107" s="43">
        <v>102</v>
      </c>
      <c r="B107" s="67" t="s">
        <v>104</v>
      </c>
      <c r="C107" s="409">
        <f>IIN_ienemumi!D110</f>
        <v>1922375.0433403414</v>
      </c>
      <c r="D107" s="45">
        <v>255911</v>
      </c>
      <c r="E107" s="55">
        <v>15322</v>
      </c>
      <c r="F107" s="55">
        <v>12872</v>
      </c>
      <c r="G107" s="55">
        <v>10205</v>
      </c>
      <c r="H107" s="409">
        <f t="shared" si="8"/>
        <v>294310</v>
      </c>
      <c r="I107" s="48">
        <f t="shared" si="9"/>
        <v>2216685.0433403412</v>
      </c>
      <c r="J107" s="34"/>
      <c r="K107" s="15"/>
      <c r="L107" s="418"/>
      <c r="M107" s="19"/>
      <c r="N107" s="19"/>
      <c r="O107" s="20"/>
      <c r="Q107" s="79"/>
      <c r="S107" s="77"/>
      <c r="T107" s="77"/>
      <c r="U107" s="77"/>
      <c r="V107" s="77"/>
    </row>
    <row r="108" spans="1:22" ht="15.75">
      <c r="A108" s="43">
        <v>103</v>
      </c>
      <c r="B108" s="67" t="s">
        <v>105</v>
      </c>
      <c r="C108" s="409">
        <f>IIN_ienemumi!D111</f>
        <v>6329898.3392487159</v>
      </c>
      <c r="D108" s="45">
        <v>389913</v>
      </c>
      <c r="E108" s="55">
        <v>78723</v>
      </c>
      <c r="F108" s="55">
        <v>40311</v>
      </c>
      <c r="G108" s="55">
        <v>50007</v>
      </c>
      <c r="H108" s="409">
        <f t="shared" si="8"/>
        <v>558954</v>
      </c>
      <c r="I108" s="48">
        <f t="shared" si="9"/>
        <v>6888852.3392487159</v>
      </c>
      <c r="J108" s="34"/>
      <c r="K108" s="15"/>
      <c r="L108" s="418"/>
      <c r="M108" s="19"/>
      <c r="N108" s="19"/>
      <c r="O108" s="20"/>
      <c r="Q108" s="79"/>
      <c r="S108" s="77"/>
      <c r="T108" s="77"/>
      <c r="U108" s="77"/>
      <c r="V108" s="77"/>
    </row>
    <row r="109" spans="1:22" ht="15.75">
      <c r="A109" s="43">
        <v>104</v>
      </c>
      <c r="B109" s="67" t="s">
        <v>106</v>
      </c>
      <c r="C109" s="409">
        <f>IIN_ienemumi!D112</f>
        <v>8296950.6131244339</v>
      </c>
      <c r="D109" s="45">
        <v>589380</v>
      </c>
      <c r="E109" s="55">
        <v>407118</v>
      </c>
      <c r="F109" s="55">
        <v>18759</v>
      </c>
      <c r="G109" s="55">
        <v>160179</v>
      </c>
      <c r="H109" s="409">
        <f t="shared" si="8"/>
        <v>1175436</v>
      </c>
      <c r="I109" s="48">
        <f t="shared" si="9"/>
        <v>9472386.6131244339</v>
      </c>
      <c r="J109" s="34"/>
      <c r="K109" s="15"/>
      <c r="L109" s="418"/>
      <c r="M109" s="19"/>
      <c r="N109" s="19"/>
      <c r="O109" s="20"/>
      <c r="Q109" s="79"/>
      <c r="S109" s="77"/>
      <c r="T109" s="77"/>
      <c r="U109" s="77"/>
      <c r="V109" s="77"/>
    </row>
    <row r="110" spans="1:22" ht="15.75">
      <c r="A110" s="43">
        <v>105</v>
      </c>
      <c r="B110" s="67" t="s">
        <v>107</v>
      </c>
      <c r="C110" s="409">
        <f>IIN_ienemumi!D113</f>
        <v>1369554.2378427973</v>
      </c>
      <c r="D110" s="45">
        <v>103201</v>
      </c>
      <c r="E110" s="55">
        <v>10341</v>
      </c>
      <c r="F110" s="55">
        <v>64</v>
      </c>
      <c r="G110" s="55">
        <v>8082</v>
      </c>
      <c r="H110" s="409">
        <f t="shared" si="8"/>
        <v>121688</v>
      </c>
      <c r="I110" s="48">
        <f t="shared" si="9"/>
        <v>1491242.2378427973</v>
      </c>
      <c r="J110" s="34"/>
      <c r="K110" s="15"/>
      <c r="L110" s="418"/>
      <c r="M110" s="19"/>
      <c r="N110" s="19"/>
      <c r="O110" s="20"/>
      <c r="Q110" s="79"/>
      <c r="S110" s="77"/>
      <c r="T110" s="77"/>
      <c r="U110" s="77"/>
      <c r="V110" s="77"/>
    </row>
    <row r="111" spans="1:22" ht="15.75">
      <c r="A111" s="43">
        <v>106</v>
      </c>
      <c r="B111" s="67" t="s">
        <v>108</v>
      </c>
      <c r="C111" s="409">
        <f>IIN_ienemumi!D114</f>
        <v>13681450.989392102</v>
      </c>
      <c r="D111" s="45">
        <v>1006214</v>
      </c>
      <c r="E111" s="55">
        <v>229492</v>
      </c>
      <c r="F111" s="55">
        <v>14184</v>
      </c>
      <c r="G111" s="55">
        <v>102558</v>
      </c>
      <c r="H111" s="409">
        <f t="shared" ref="H111:H124" si="10">SUM(D111:G111)</f>
        <v>1352448</v>
      </c>
      <c r="I111" s="48">
        <f t="shared" ref="I111:I124" si="11">C111+H111</f>
        <v>15033898.989392102</v>
      </c>
      <c r="J111" s="34"/>
      <c r="K111" s="15"/>
      <c r="L111" s="418"/>
      <c r="M111" s="19"/>
      <c r="N111" s="19"/>
      <c r="O111" s="20"/>
      <c r="Q111" s="79"/>
      <c r="S111" s="77"/>
      <c r="T111" s="77"/>
      <c r="U111" s="77"/>
      <c r="V111" s="77"/>
    </row>
    <row r="112" spans="1:22" ht="15.75">
      <c r="A112" s="43">
        <v>107</v>
      </c>
      <c r="B112" s="67" t="s">
        <v>109</v>
      </c>
      <c r="C112" s="409">
        <f>IIN_ienemumi!D115</f>
        <v>1531607.0498786387</v>
      </c>
      <c r="D112" s="45">
        <v>413261</v>
      </c>
      <c r="E112" s="55">
        <v>8130</v>
      </c>
      <c r="F112" s="55">
        <v>506</v>
      </c>
      <c r="G112" s="55">
        <v>8024</v>
      </c>
      <c r="H112" s="409">
        <f t="shared" si="10"/>
        <v>429921</v>
      </c>
      <c r="I112" s="48">
        <f t="shared" si="11"/>
        <v>1961528.0498786387</v>
      </c>
      <c r="J112" s="34"/>
      <c r="K112" s="15"/>
      <c r="L112" s="418"/>
      <c r="M112" s="19"/>
      <c r="N112" s="19"/>
      <c r="O112" s="20"/>
      <c r="Q112" s="79"/>
      <c r="S112" s="77"/>
      <c r="T112" s="77"/>
      <c r="U112" s="77"/>
      <c r="V112" s="77"/>
    </row>
    <row r="113" spans="1:22" ht="15.75">
      <c r="A113" s="43">
        <v>108</v>
      </c>
      <c r="B113" s="67" t="s">
        <v>110</v>
      </c>
      <c r="C113" s="409">
        <f>IIN_ienemumi!D116</f>
        <v>14694974.22930816</v>
      </c>
      <c r="D113" s="45">
        <v>1079354</v>
      </c>
      <c r="E113" s="55">
        <v>317172</v>
      </c>
      <c r="F113" s="55">
        <v>31846</v>
      </c>
      <c r="G113" s="55">
        <v>151993</v>
      </c>
      <c r="H113" s="409">
        <f t="shared" si="10"/>
        <v>1580365</v>
      </c>
      <c r="I113" s="48">
        <f t="shared" si="11"/>
        <v>16275339.22930816</v>
      </c>
      <c r="J113" s="34"/>
      <c r="K113" s="15"/>
      <c r="L113" s="418"/>
      <c r="M113" s="19"/>
      <c r="N113" s="19"/>
      <c r="O113" s="20"/>
      <c r="Q113" s="79"/>
      <c r="S113" s="77"/>
      <c r="T113" s="77"/>
      <c r="U113" s="77"/>
      <c r="V113" s="77"/>
    </row>
    <row r="114" spans="1:22" ht="15.75">
      <c r="A114" s="43">
        <v>109</v>
      </c>
      <c r="B114" s="67" t="s">
        <v>111</v>
      </c>
      <c r="C114" s="409">
        <f>IIN_ienemumi!D117</f>
        <v>936458.78053488012</v>
      </c>
      <c r="D114" s="45">
        <v>140493</v>
      </c>
      <c r="E114" s="55">
        <v>3229</v>
      </c>
      <c r="F114" s="55">
        <v>0</v>
      </c>
      <c r="G114" s="55">
        <v>4426</v>
      </c>
      <c r="H114" s="409">
        <f t="shared" si="10"/>
        <v>148148</v>
      </c>
      <c r="I114" s="48">
        <f t="shared" si="11"/>
        <v>1084606.7805348802</v>
      </c>
      <c r="J114" s="34"/>
      <c r="K114" s="15"/>
      <c r="L114" s="418"/>
      <c r="M114" s="19"/>
      <c r="N114" s="19"/>
      <c r="O114" s="20"/>
      <c r="Q114" s="79"/>
      <c r="S114" s="77"/>
      <c r="T114" s="77"/>
      <c r="U114" s="77"/>
      <c r="V114" s="77"/>
    </row>
    <row r="115" spans="1:22" ht="15.75">
      <c r="A115" s="43">
        <v>110</v>
      </c>
      <c r="B115" s="67" t="s">
        <v>112</v>
      </c>
      <c r="C115" s="409">
        <f>IIN_ienemumi!D118</f>
        <v>3711673.4680348728</v>
      </c>
      <c r="D115" s="45">
        <v>262231</v>
      </c>
      <c r="E115" s="55">
        <v>60382</v>
      </c>
      <c r="F115" s="55">
        <v>126</v>
      </c>
      <c r="G115" s="55">
        <v>30225</v>
      </c>
      <c r="H115" s="409">
        <f t="shared" si="10"/>
        <v>352964</v>
      </c>
      <c r="I115" s="48">
        <f t="shared" si="11"/>
        <v>4064637.4680348728</v>
      </c>
      <c r="J115" s="34"/>
      <c r="K115" s="15"/>
      <c r="L115" s="418"/>
      <c r="M115" s="19"/>
      <c r="N115" s="19"/>
      <c r="O115" s="20"/>
      <c r="Q115" s="79"/>
      <c r="S115" s="77"/>
      <c r="T115" s="77"/>
      <c r="U115" s="77"/>
      <c r="V115" s="77"/>
    </row>
    <row r="116" spans="1:22" ht="15.75">
      <c r="A116" s="43">
        <v>111</v>
      </c>
      <c r="B116" s="67" t="s">
        <v>113</v>
      </c>
      <c r="C116" s="409">
        <f>IIN_ienemumi!D119</f>
        <v>1081637.9741534868</v>
      </c>
      <c r="D116" s="45">
        <v>114393</v>
      </c>
      <c r="E116" s="55">
        <v>9514</v>
      </c>
      <c r="F116" s="55">
        <v>74</v>
      </c>
      <c r="G116" s="55">
        <v>7296</v>
      </c>
      <c r="H116" s="409">
        <f t="shared" si="10"/>
        <v>131277</v>
      </c>
      <c r="I116" s="48">
        <f t="shared" si="11"/>
        <v>1212914.9741534868</v>
      </c>
      <c r="J116" s="34"/>
      <c r="K116" s="15"/>
      <c r="L116" s="418"/>
      <c r="M116" s="19"/>
      <c r="N116" s="19"/>
      <c r="O116" s="20"/>
      <c r="Q116" s="79"/>
      <c r="S116" s="77"/>
      <c r="T116" s="77"/>
      <c r="U116" s="77"/>
      <c r="V116" s="77"/>
    </row>
    <row r="117" spans="1:22" ht="15.75">
      <c r="A117" s="43">
        <v>112</v>
      </c>
      <c r="B117" s="67" t="s">
        <v>114</v>
      </c>
      <c r="C117" s="409">
        <f>IIN_ienemumi!D120</f>
        <v>442349.33883518918</v>
      </c>
      <c r="D117" s="45">
        <v>97364</v>
      </c>
      <c r="E117" s="55">
        <v>1449</v>
      </c>
      <c r="F117" s="55">
        <v>18184</v>
      </c>
      <c r="G117" s="55">
        <v>3071</v>
      </c>
      <c r="H117" s="409">
        <f t="shared" si="10"/>
        <v>120068</v>
      </c>
      <c r="I117" s="48">
        <f t="shared" si="11"/>
        <v>562417.33883518912</v>
      </c>
      <c r="J117" s="34"/>
      <c r="K117" s="15"/>
      <c r="L117" s="418"/>
      <c r="M117" s="19"/>
      <c r="N117" s="19"/>
      <c r="O117" s="20"/>
      <c r="Q117" s="79"/>
      <c r="S117" s="77"/>
      <c r="T117" s="77"/>
      <c r="U117" s="77"/>
      <c r="V117" s="77"/>
    </row>
    <row r="118" spans="1:22" ht="15.75">
      <c r="A118" s="43">
        <v>113</v>
      </c>
      <c r="B118" s="67" t="s">
        <v>115</v>
      </c>
      <c r="C118" s="409">
        <f>IIN_ienemumi!D121</f>
        <v>1596144.1775732774</v>
      </c>
      <c r="D118" s="45">
        <v>162166</v>
      </c>
      <c r="E118" s="55">
        <v>13071</v>
      </c>
      <c r="F118" s="55">
        <v>166</v>
      </c>
      <c r="G118" s="55">
        <v>11104</v>
      </c>
      <c r="H118" s="409">
        <f t="shared" si="10"/>
        <v>186507</v>
      </c>
      <c r="I118" s="48">
        <f t="shared" si="11"/>
        <v>1782651.1775732774</v>
      </c>
      <c r="J118" s="34"/>
      <c r="K118" s="15"/>
      <c r="L118" s="418"/>
      <c r="M118" s="19"/>
      <c r="N118" s="19"/>
      <c r="O118" s="20"/>
      <c r="Q118" s="79"/>
      <c r="S118" s="77"/>
      <c r="T118" s="77"/>
      <c r="U118" s="77"/>
      <c r="V118" s="77"/>
    </row>
    <row r="119" spans="1:22" ht="15.75">
      <c r="A119" s="43">
        <v>114</v>
      </c>
      <c r="B119" s="67" t="s">
        <v>116</v>
      </c>
      <c r="C119" s="409">
        <f>IIN_ienemumi!D122</f>
        <v>3848196.8418209837</v>
      </c>
      <c r="D119" s="45">
        <v>395056</v>
      </c>
      <c r="E119" s="55">
        <v>22681</v>
      </c>
      <c r="F119" s="55">
        <v>625</v>
      </c>
      <c r="G119" s="55">
        <v>23897</v>
      </c>
      <c r="H119" s="409">
        <f t="shared" si="10"/>
        <v>442259</v>
      </c>
      <c r="I119" s="48">
        <f t="shared" si="11"/>
        <v>4290455.8418209832</v>
      </c>
      <c r="J119" s="34"/>
      <c r="K119" s="15"/>
      <c r="L119" s="418"/>
      <c r="M119" s="19"/>
      <c r="N119" s="19"/>
      <c r="O119" s="20"/>
      <c r="Q119" s="79"/>
      <c r="S119" s="77"/>
      <c r="T119" s="77"/>
      <c r="U119" s="77"/>
      <c r="V119" s="77"/>
    </row>
    <row r="120" spans="1:22" ht="15.75">
      <c r="A120" s="43">
        <v>115</v>
      </c>
      <c r="B120" s="67" t="s">
        <v>117</v>
      </c>
      <c r="C120" s="409">
        <f>IIN_ienemumi!D123</f>
        <v>5982298.644997824</v>
      </c>
      <c r="D120" s="45">
        <v>744977</v>
      </c>
      <c r="E120" s="55">
        <v>75747</v>
      </c>
      <c r="F120" s="55">
        <v>41919</v>
      </c>
      <c r="G120" s="55">
        <v>36946</v>
      </c>
      <c r="H120" s="409">
        <f t="shared" si="10"/>
        <v>899589</v>
      </c>
      <c r="I120" s="48">
        <f t="shared" si="11"/>
        <v>6881887.644997824</v>
      </c>
      <c r="J120" s="34"/>
      <c r="K120" s="15"/>
      <c r="L120" s="418"/>
      <c r="M120" s="19"/>
      <c r="N120" s="19"/>
      <c r="O120" s="20"/>
      <c r="Q120" s="79"/>
      <c r="S120" s="77"/>
      <c r="T120" s="77"/>
      <c r="U120" s="77"/>
      <c r="V120" s="77"/>
    </row>
    <row r="121" spans="1:22" ht="15.75">
      <c r="A121" s="43">
        <v>116</v>
      </c>
      <c r="B121" s="67" t="s">
        <v>118</v>
      </c>
      <c r="C121" s="409">
        <f>IIN_ienemumi!D124</f>
        <v>1547595.2230927029</v>
      </c>
      <c r="D121" s="45">
        <v>172654</v>
      </c>
      <c r="E121" s="55">
        <v>7483</v>
      </c>
      <c r="F121" s="55">
        <v>7482</v>
      </c>
      <c r="G121" s="55">
        <v>7623</v>
      </c>
      <c r="H121" s="409">
        <f t="shared" si="10"/>
        <v>195242</v>
      </c>
      <c r="I121" s="48">
        <f t="shared" si="11"/>
        <v>1742837.2230927029</v>
      </c>
      <c r="J121" s="34"/>
      <c r="K121" s="15"/>
      <c r="L121" s="418"/>
      <c r="M121" s="19"/>
      <c r="N121" s="19"/>
      <c r="O121" s="20"/>
      <c r="Q121" s="79"/>
      <c r="S121" s="77"/>
      <c r="T121" s="77"/>
      <c r="U121" s="77"/>
      <c r="V121" s="77"/>
    </row>
    <row r="122" spans="1:22" ht="15.75">
      <c r="A122" s="43">
        <v>117</v>
      </c>
      <c r="B122" s="67" t="s">
        <v>119</v>
      </c>
      <c r="C122" s="409">
        <f>IIN_ienemumi!D125</f>
        <v>1606052.8375037161</v>
      </c>
      <c r="D122" s="45">
        <v>176661</v>
      </c>
      <c r="E122" s="55">
        <v>4050</v>
      </c>
      <c r="F122" s="55">
        <v>273</v>
      </c>
      <c r="G122" s="55">
        <v>7511</v>
      </c>
      <c r="H122" s="409">
        <f t="shared" si="10"/>
        <v>188495</v>
      </c>
      <c r="I122" s="48">
        <f t="shared" si="11"/>
        <v>1794547.8375037161</v>
      </c>
      <c r="J122" s="34"/>
      <c r="K122" s="15"/>
      <c r="L122" s="418"/>
      <c r="M122" s="19"/>
      <c r="N122" s="19"/>
      <c r="O122" s="20"/>
      <c r="Q122" s="79"/>
      <c r="S122" s="77"/>
      <c r="T122" s="77"/>
      <c r="U122" s="77"/>
      <c r="V122" s="77"/>
    </row>
    <row r="123" spans="1:22" ht="15.75">
      <c r="A123" s="43">
        <v>118</v>
      </c>
      <c r="B123" s="67" t="s">
        <v>120</v>
      </c>
      <c r="C123" s="409">
        <f>IIN_ienemumi!D126</f>
        <v>1855209.0811886552</v>
      </c>
      <c r="D123" s="45">
        <v>147885</v>
      </c>
      <c r="E123" s="55">
        <v>21089</v>
      </c>
      <c r="F123" s="55">
        <v>13</v>
      </c>
      <c r="G123" s="55">
        <v>10931</v>
      </c>
      <c r="H123" s="409">
        <f t="shared" si="10"/>
        <v>179918</v>
      </c>
      <c r="I123" s="48">
        <f t="shared" si="11"/>
        <v>2035127.0811886552</v>
      </c>
      <c r="J123" s="34"/>
      <c r="K123" s="15"/>
      <c r="L123" s="418"/>
      <c r="M123" s="19"/>
      <c r="N123" s="19"/>
      <c r="O123" s="20"/>
      <c r="Q123" s="79"/>
      <c r="S123" s="77"/>
      <c r="T123" s="77"/>
      <c r="U123" s="77"/>
      <c r="V123" s="77"/>
    </row>
    <row r="124" spans="1:22" ht="15.75">
      <c r="A124" s="68">
        <v>119</v>
      </c>
      <c r="B124" s="69" t="s">
        <v>121</v>
      </c>
      <c r="C124" s="411">
        <f>IIN_ienemumi!D127</f>
        <v>843460.46978545503</v>
      </c>
      <c r="D124" s="416">
        <v>95387</v>
      </c>
      <c r="E124" s="410">
        <v>4848</v>
      </c>
      <c r="F124" s="410">
        <v>1212</v>
      </c>
      <c r="G124" s="410">
        <v>5294</v>
      </c>
      <c r="H124" s="411">
        <f t="shared" si="10"/>
        <v>106741</v>
      </c>
      <c r="I124" s="54">
        <f t="shared" si="11"/>
        <v>950201.46978545503</v>
      </c>
      <c r="J124" s="34"/>
      <c r="K124" s="15"/>
      <c r="L124" s="418"/>
      <c r="M124" s="19"/>
      <c r="N124" s="18"/>
      <c r="O124" s="20"/>
      <c r="Q124" s="79"/>
      <c r="S124" s="77"/>
      <c r="T124" s="77"/>
      <c r="U124" s="77"/>
      <c r="V124" s="77"/>
    </row>
    <row r="125" spans="1:22" ht="15.75">
      <c r="A125" s="573" t="s">
        <v>122</v>
      </c>
      <c r="B125" s="573" t="s">
        <v>122</v>
      </c>
      <c r="C125" s="107">
        <f t="shared" ref="C125:I125" si="12">SUM(C15:C124)</f>
        <v>490843434.74677569</v>
      </c>
      <c r="D125" s="417">
        <f t="shared" si="12"/>
        <v>43605727</v>
      </c>
      <c r="E125" s="109">
        <f t="shared" si="12"/>
        <v>9570713</v>
      </c>
      <c r="F125" s="109">
        <f t="shared" si="12"/>
        <v>1465776</v>
      </c>
      <c r="G125" s="109">
        <f t="shared" si="12"/>
        <v>5745751</v>
      </c>
      <c r="H125" s="107">
        <f t="shared" si="12"/>
        <v>60387967</v>
      </c>
      <c r="I125" s="107">
        <f t="shared" si="12"/>
        <v>551231401.74677551</v>
      </c>
      <c r="J125" s="34"/>
      <c r="K125" s="36"/>
      <c r="S125" s="77"/>
      <c r="T125" s="77"/>
      <c r="U125" s="77"/>
      <c r="V125" s="77"/>
    </row>
    <row r="126" spans="1:22" ht="15.75">
      <c r="D126" s="56"/>
      <c r="E126" s="56"/>
      <c r="F126" s="56"/>
      <c r="G126" s="56"/>
      <c r="H126" s="56"/>
      <c r="J126" s="34"/>
      <c r="K126" s="15"/>
    </row>
  </sheetData>
  <mergeCells count="2">
    <mergeCell ref="A14:B14"/>
    <mergeCell ref="A125:B125"/>
  </mergeCells>
  <phoneticPr fontId="8" type="noConversion"/>
  <pageMargins left="0.75" right="0.75" top="1" bottom="1" header="0" footer="0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workbookViewId="0">
      <selection activeCell="D18" sqref="D18"/>
    </sheetView>
  </sheetViews>
  <sheetFormatPr defaultRowHeight="15.75"/>
  <cols>
    <col min="1" max="1" width="8.140625" style="3" customWidth="1"/>
    <col min="2" max="2" width="24.140625" style="3" customWidth="1"/>
    <col min="3" max="3" width="27.28515625" style="3" customWidth="1"/>
    <col min="4" max="4" width="21.5703125" style="26" customWidth="1"/>
    <col min="5" max="5" width="16.140625" customWidth="1"/>
    <col min="6" max="9" width="12.7109375" customWidth="1"/>
  </cols>
  <sheetData>
    <row r="1" spans="1:5" ht="18.75">
      <c r="A1" s="12" t="s">
        <v>420</v>
      </c>
    </row>
    <row r="2" spans="1:5" ht="18.75">
      <c r="A2" s="12"/>
      <c r="D2" s="84"/>
    </row>
    <row r="3" spans="1:5" s="26" customFormat="1">
      <c r="A3" s="25"/>
      <c r="B3" s="25"/>
      <c r="C3" s="110" t="s">
        <v>141</v>
      </c>
      <c r="D3" s="111">
        <v>1519390000</v>
      </c>
    </row>
    <row r="4" spans="1:5" s="26" customFormat="1">
      <c r="A4" s="25"/>
      <c r="B4" s="25"/>
      <c r="C4" s="112" t="s">
        <v>142</v>
      </c>
      <c r="D4" s="113">
        <v>0.8</v>
      </c>
    </row>
    <row r="5" spans="1:5" s="26" customFormat="1">
      <c r="A5" s="25"/>
      <c r="B5" s="25"/>
      <c r="C5" s="114" t="s">
        <v>143</v>
      </c>
      <c r="D5" s="107">
        <f>D3*D4</f>
        <v>1215512000</v>
      </c>
    </row>
    <row r="6" spans="1:5" s="26" customFormat="1">
      <c r="A6" s="25"/>
      <c r="B6" s="25"/>
      <c r="C6" s="25"/>
      <c r="D6" s="27"/>
      <c r="E6" s="15"/>
    </row>
    <row r="7" spans="1:5" ht="63.75" customHeight="1">
      <c r="A7" s="115" t="s">
        <v>0</v>
      </c>
      <c r="B7" s="115" t="s">
        <v>1</v>
      </c>
      <c r="C7" s="115" t="s">
        <v>144</v>
      </c>
      <c r="D7" s="116" t="s">
        <v>145</v>
      </c>
    </row>
    <row r="8" spans="1:5" s="2" customFormat="1" ht="15" customHeight="1">
      <c r="A8" s="117"/>
      <c r="B8" s="118" t="s">
        <v>123</v>
      </c>
      <c r="C8" s="198">
        <f>SUM(C9:C127)</f>
        <v>100.00000000000014</v>
      </c>
      <c r="D8" s="119">
        <f>SUM(D9:D127)</f>
        <v>1215512000.0000007</v>
      </c>
    </row>
    <row r="9" spans="1:5">
      <c r="A9" s="120">
        <v>1</v>
      </c>
      <c r="B9" s="121" t="s">
        <v>2</v>
      </c>
      <c r="C9" s="196">
        <f>IIN_SK_koeficienti!G9</f>
        <v>3.1202197279771187</v>
      </c>
      <c r="D9" s="122">
        <f>$D$5*C9/100</f>
        <v>37926645.219929233</v>
      </c>
    </row>
    <row r="10" spans="1:5">
      <c r="A10" s="4">
        <v>2</v>
      </c>
      <c r="B10" s="5" t="s">
        <v>3</v>
      </c>
      <c r="C10" s="28">
        <f>IIN_SK_koeficienti!G10</f>
        <v>0.97927034266903912</v>
      </c>
      <c r="D10" s="29">
        <f t="shared" ref="D10:D73" si="0">$D$5*C10/100</f>
        <v>11903148.527583292</v>
      </c>
      <c r="E10" s="81"/>
    </row>
    <row r="11" spans="1:5">
      <c r="A11" s="4">
        <v>3</v>
      </c>
      <c r="B11" s="5" t="s">
        <v>4</v>
      </c>
      <c r="C11" s="28">
        <f>IIN_SK_koeficienti!G11</f>
        <v>2.8817707152964509</v>
      </c>
      <c r="D11" s="29">
        <f t="shared" si="0"/>
        <v>35028268.856914192</v>
      </c>
    </row>
    <row r="12" spans="1:5">
      <c r="A12" s="4">
        <v>4</v>
      </c>
      <c r="B12" s="5" t="s">
        <v>5</v>
      </c>
      <c r="C12" s="28">
        <f>IIN_SK_koeficienti!G12</f>
        <v>3.813746914935892</v>
      </c>
      <c r="D12" s="29">
        <f t="shared" si="0"/>
        <v>46356551.400675565</v>
      </c>
    </row>
    <row r="13" spans="1:5">
      <c r="A13" s="4">
        <v>5</v>
      </c>
      <c r="B13" s="5" t="s">
        <v>6</v>
      </c>
      <c r="C13" s="28">
        <f>IIN_SK_koeficienti!G13</f>
        <v>2.8532632561256106</v>
      </c>
      <c r="D13" s="29">
        <f t="shared" si="0"/>
        <v>34681757.269797534</v>
      </c>
    </row>
    <row r="14" spans="1:5">
      <c r="A14" s="4">
        <v>6</v>
      </c>
      <c r="B14" s="5" t="s">
        <v>7</v>
      </c>
      <c r="C14" s="28">
        <f>IIN_SK_koeficienti!G14</f>
        <v>1.1023748660536938</v>
      </c>
      <c r="D14" s="29">
        <f t="shared" si="0"/>
        <v>13399498.781866575</v>
      </c>
    </row>
    <row r="15" spans="1:5">
      <c r="A15" s="4">
        <v>7</v>
      </c>
      <c r="B15" s="5" t="s">
        <v>8</v>
      </c>
      <c r="C15" s="28">
        <f>IIN_SK_koeficienti!G15</f>
        <v>41.401589814507091</v>
      </c>
      <c r="D15" s="29">
        <f t="shared" si="0"/>
        <v>503241292.38611144</v>
      </c>
    </row>
    <row r="16" spans="1:5">
      <c r="A16" s="4">
        <v>8</v>
      </c>
      <c r="B16" s="5" t="s">
        <v>9</v>
      </c>
      <c r="C16" s="28">
        <f>IIN_SK_koeficienti!G16</f>
        <v>1.2596218080802346</v>
      </c>
      <c r="D16" s="29">
        <f t="shared" si="0"/>
        <v>15310854.231832221</v>
      </c>
    </row>
    <row r="17" spans="1:4">
      <c r="A17" s="4">
        <v>9</v>
      </c>
      <c r="B17" s="5" t="s">
        <v>10</v>
      </c>
      <c r="C17" s="28">
        <f>IIN_SK_koeficienti!G17</f>
        <v>2.2065227310396707</v>
      </c>
      <c r="D17" s="29">
        <f t="shared" si="0"/>
        <v>26820548.578514922</v>
      </c>
    </row>
    <row r="18" spans="1:4">
      <c r="A18" s="4">
        <v>10</v>
      </c>
      <c r="B18" s="5" t="s">
        <v>12</v>
      </c>
      <c r="C18" s="28">
        <f>IIN_SK_koeficienti!G18</f>
        <v>7.8356072094508067E-2</v>
      </c>
      <c r="D18" s="29">
        <f t="shared" si="0"/>
        <v>952427.45903739694</v>
      </c>
    </row>
    <row r="19" spans="1:4">
      <c r="A19" s="4">
        <v>11</v>
      </c>
      <c r="B19" s="5" t="s">
        <v>13</v>
      </c>
      <c r="C19" s="28">
        <f>IIN_SK_koeficienti!G19</f>
        <v>0.41223108916324697</v>
      </c>
      <c r="D19" s="29">
        <f t="shared" si="0"/>
        <v>5010718.3565099658</v>
      </c>
    </row>
    <row r="20" spans="1:4">
      <c r="A20" s="4">
        <v>12</v>
      </c>
      <c r="B20" s="5" t="s">
        <v>14</v>
      </c>
      <c r="C20" s="28">
        <f>IIN_SK_koeficienti!G20</f>
        <v>0.3033773210861801</v>
      </c>
      <c r="D20" s="29">
        <f t="shared" si="0"/>
        <v>3687587.7430810495</v>
      </c>
    </row>
    <row r="21" spans="1:4">
      <c r="A21" s="4">
        <v>13</v>
      </c>
      <c r="B21" s="5" t="s">
        <v>15</v>
      </c>
      <c r="C21" s="28">
        <f>IIN_SK_koeficienti!G21</f>
        <v>9.7836449731045785E-2</v>
      </c>
      <c r="D21" s="29">
        <f t="shared" si="0"/>
        <v>1189213.7868548292</v>
      </c>
    </row>
    <row r="22" spans="1:4">
      <c r="A22" s="4">
        <v>14</v>
      </c>
      <c r="B22" s="5" t="s">
        <v>16</v>
      </c>
      <c r="C22" s="28">
        <f>IIN_SK_koeficienti!G22</f>
        <v>0.1500861809357705</v>
      </c>
      <c r="D22" s="29">
        <f t="shared" si="0"/>
        <v>1824315.5396160027</v>
      </c>
    </row>
    <row r="23" spans="1:4">
      <c r="A23" s="4">
        <v>15</v>
      </c>
      <c r="B23" s="5" t="s">
        <v>17</v>
      </c>
      <c r="C23" s="28">
        <f>IIN_SK_koeficienti!G23</f>
        <v>5.1771187277553504E-2</v>
      </c>
      <c r="D23" s="29">
        <f t="shared" si="0"/>
        <v>629284.9939011361</v>
      </c>
    </row>
    <row r="24" spans="1:4">
      <c r="A24" s="4">
        <v>16</v>
      </c>
      <c r="B24" s="5" t="s">
        <v>18</v>
      </c>
      <c r="C24" s="28">
        <f>IIN_SK_koeficienti!G24</f>
        <v>0.51704563236006684</v>
      </c>
      <c r="D24" s="29">
        <f t="shared" si="0"/>
        <v>6284751.7068124963</v>
      </c>
    </row>
    <row r="25" spans="1:4">
      <c r="A25" s="4">
        <v>17</v>
      </c>
      <c r="B25" s="5" t="s">
        <v>19</v>
      </c>
      <c r="C25" s="28">
        <f>IIN_SK_koeficienti!G25</f>
        <v>0.21693860935996179</v>
      </c>
      <c r="D25" s="29">
        <f t="shared" si="0"/>
        <v>2636914.8294034586</v>
      </c>
    </row>
    <row r="26" spans="1:4">
      <c r="A26" s="4">
        <v>18</v>
      </c>
      <c r="B26" s="5" t="s">
        <v>20</v>
      </c>
      <c r="C26" s="28">
        <f>IIN_SK_koeficienti!G26</f>
        <v>0.10504794803204939</v>
      </c>
      <c r="D26" s="29">
        <f t="shared" si="0"/>
        <v>1276870.4140833241</v>
      </c>
    </row>
    <row r="27" spans="1:4">
      <c r="A27" s="4">
        <v>19</v>
      </c>
      <c r="B27" s="5" t="s">
        <v>21</v>
      </c>
      <c r="C27" s="28">
        <f>IIN_SK_koeficienti!G27</f>
        <v>0.24726373543075092</v>
      </c>
      <c r="D27" s="29">
        <f t="shared" si="0"/>
        <v>3005520.3758090292</v>
      </c>
    </row>
    <row r="28" spans="1:4">
      <c r="A28" s="4">
        <v>20</v>
      </c>
      <c r="B28" s="5" t="s">
        <v>22</v>
      </c>
      <c r="C28" s="28">
        <f>IIN_SK_koeficienti!G28</f>
        <v>0.72261318715323386</v>
      </c>
      <c r="D28" s="29">
        <f t="shared" si="0"/>
        <v>8783450.0034300163</v>
      </c>
    </row>
    <row r="29" spans="1:4">
      <c r="A29" s="4">
        <v>21</v>
      </c>
      <c r="B29" s="5" t="s">
        <v>23</v>
      </c>
      <c r="C29" s="28">
        <f>IIN_SK_koeficienti!G29</f>
        <v>0.75013103843858331</v>
      </c>
      <c r="D29" s="29">
        <f t="shared" si="0"/>
        <v>9117932.7879455928</v>
      </c>
    </row>
    <row r="30" spans="1:4">
      <c r="A30" s="4">
        <v>22</v>
      </c>
      <c r="B30" s="5" t="s">
        <v>24</v>
      </c>
      <c r="C30" s="28">
        <f>IIN_SK_koeficienti!G30</f>
        <v>0.28529341378519585</v>
      </c>
      <c r="D30" s="29">
        <f t="shared" si="0"/>
        <v>3467775.6797687095</v>
      </c>
    </row>
    <row r="31" spans="1:4">
      <c r="A31" s="4">
        <v>23</v>
      </c>
      <c r="B31" s="5" t="s">
        <v>25</v>
      </c>
      <c r="C31" s="28">
        <f>IIN_SK_koeficienti!G31</f>
        <v>3.1346702172010334E-2</v>
      </c>
      <c r="D31" s="29">
        <f t="shared" si="0"/>
        <v>381022.92650504626</v>
      </c>
    </row>
    <row r="32" spans="1:4">
      <c r="A32" s="4">
        <v>24</v>
      </c>
      <c r="B32" s="5" t="s">
        <v>26</v>
      </c>
      <c r="C32" s="28">
        <f>IIN_SK_koeficienti!G32</f>
        <v>0.39911140787530724</v>
      </c>
      <c r="D32" s="29">
        <f t="shared" si="0"/>
        <v>4851247.0560933044</v>
      </c>
    </row>
    <row r="33" spans="1:4">
      <c r="A33" s="4">
        <v>25</v>
      </c>
      <c r="B33" s="5" t="s">
        <v>27</v>
      </c>
      <c r="C33" s="28">
        <f>IIN_SK_koeficienti!G33</f>
        <v>0.98251501005584974</v>
      </c>
      <c r="D33" s="29">
        <f t="shared" si="0"/>
        <v>11942587.849030061</v>
      </c>
    </row>
    <row r="34" spans="1:4">
      <c r="A34" s="4">
        <v>26</v>
      </c>
      <c r="B34" s="5" t="s">
        <v>28</v>
      </c>
      <c r="C34" s="28">
        <f>IIN_SK_koeficienti!G34</f>
        <v>0.13709464805494659</v>
      </c>
      <c r="D34" s="29">
        <f t="shared" si="0"/>
        <v>1666401.8984656422</v>
      </c>
    </row>
    <row r="35" spans="1:4">
      <c r="A35" s="4">
        <v>27</v>
      </c>
      <c r="B35" s="5" t="s">
        <v>29</v>
      </c>
      <c r="C35" s="28">
        <f>IIN_SK_koeficienti!G35</f>
        <v>0.21401509491120688</v>
      </c>
      <c r="D35" s="29">
        <f t="shared" si="0"/>
        <v>2601379.1604571091</v>
      </c>
    </row>
    <row r="36" spans="1:4">
      <c r="A36" s="4">
        <v>28</v>
      </c>
      <c r="B36" s="5" t="s">
        <v>30</v>
      </c>
      <c r="C36" s="28">
        <f>IIN_SK_koeficienti!G36</f>
        <v>0.28397639105625527</v>
      </c>
      <c r="D36" s="29">
        <f t="shared" si="0"/>
        <v>3451767.1104557095</v>
      </c>
    </row>
    <row r="37" spans="1:4">
      <c r="A37" s="4">
        <v>29</v>
      </c>
      <c r="B37" s="5" t="s">
        <v>31</v>
      </c>
      <c r="C37" s="28">
        <f>IIN_SK_koeficienti!G37</f>
        <v>0.46512428003995676</v>
      </c>
      <c r="D37" s="29">
        <f t="shared" si="0"/>
        <v>5653641.4387992788</v>
      </c>
    </row>
    <row r="38" spans="1:4">
      <c r="A38" s="4">
        <v>30</v>
      </c>
      <c r="B38" s="5" t="s">
        <v>32</v>
      </c>
      <c r="C38" s="28">
        <f>IIN_SK_koeficienti!G38</f>
        <v>0.82610113700430055</v>
      </c>
      <c r="D38" s="29">
        <f t="shared" si="0"/>
        <v>10041358.452423714</v>
      </c>
    </row>
    <row r="39" spans="1:4">
      <c r="A39" s="4">
        <v>31</v>
      </c>
      <c r="B39" s="5" t="s">
        <v>33</v>
      </c>
      <c r="C39" s="28">
        <f>IIN_SK_koeficienti!G39</f>
        <v>9.1609184386172729E-2</v>
      </c>
      <c r="D39" s="29">
        <f t="shared" si="0"/>
        <v>1113520.6293160559</v>
      </c>
    </row>
    <row r="40" spans="1:4">
      <c r="A40" s="4">
        <v>32</v>
      </c>
      <c r="B40" s="5" t="s">
        <v>34</v>
      </c>
      <c r="C40" s="28">
        <f>IIN_SK_koeficienti!G40</f>
        <v>6.4788329046755827E-2</v>
      </c>
      <c r="D40" s="29">
        <f t="shared" si="0"/>
        <v>787509.91416280274</v>
      </c>
    </row>
    <row r="41" spans="1:4">
      <c r="A41" s="4">
        <v>33</v>
      </c>
      <c r="B41" s="5" t="s">
        <v>35</v>
      </c>
      <c r="C41" s="28">
        <f>IIN_SK_koeficienti!G41</f>
        <v>0.17681227888060405</v>
      </c>
      <c r="D41" s="29">
        <f t="shared" si="0"/>
        <v>2149174.4672672078</v>
      </c>
    </row>
    <row r="42" spans="1:4">
      <c r="A42" s="4">
        <v>34</v>
      </c>
      <c r="B42" s="5" t="s">
        <v>36</v>
      </c>
      <c r="C42" s="28">
        <f>IIN_SK_koeficienti!G42</f>
        <v>0.57995339990873784</v>
      </c>
      <c r="D42" s="29">
        <f t="shared" si="0"/>
        <v>7049403.1702986984</v>
      </c>
    </row>
    <row r="43" spans="1:4">
      <c r="A43" s="4">
        <v>35</v>
      </c>
      <c r="B43" s="5" t="s">
        <v>37</v>
      </c>
      <c r="C43" s="28">
        <f>IIN_SK_koeficienti!G43</f>
        <v>0.93542525393160803</v>
      </c>
      <c r="D43" s="29">
        <f t="shared" si="0"/>
        <v>11370206.212569168</v>
      </c>
    </row>
    <row r="44" spans="1:4">
      <c r="A44" s="4">
        <v>36</v>
      </c>
      <c r="B44" s="5" t="s">
        <v>38</v>
      </c>
      <c r="C44" s="28">
        <f>IIN_SK_koeficienti!G44</f>
        <v>0.14485885820124336</v>
      </c>
      <c r="D44" s="29">
        <f t="shared" si="0"/>
        <v>1760776.8044990972</v>
      </c>
    </row>
    <row r="45" spans="1:4">
      <c r="A45" s="4">
        <v>37</v>
      </c>
      <c r="B45" s="5" t="s">
        <v>39</v>
      </c>
      <c r="C45" s="28">
        <f>IIN_SK_koeficienti!G45</f>
        <v>9.7346683375955825E-2</v>
      </c>
      <c r="D45" s="29">
        <f t="shared" si="0"/>
        <v>1183260.6180367481</v>
      </c>
    </row>
    <row r="46" spans="1:4">
      <c r="A46" s="4">
        <v>38</v>
      </c>
      <c r="B46" s="5" t="s">
        <v>40</v>
      </c>
      <c r="C46" s="28">
        <f>IIN_SK_koeficienti!G46</f>
        <v>0.33027505470982937</v>
      </c>
      <c r="D46" s="29">
        <f t="shared" si="0"/>
        <v>4014532.9230045415</v>
      </c>
    </row>
    <row r="47" spans="1:4">
      <c r="A47" s="4">
        <v>39</v>
      </c>
      <c r="B47" s="5" t="s">
        <v>41</v>
      </c>
      <c r="C47" s="28">
        <f>IIN_SK_koeficienti!G47</f>
        <v>9.3456224006408489E-2</v>
      </c>
      <c r="D47" s="29">
        <f t="shared" si="0"/>
        <v>1135971.6175447758</v>
      </c>
    </row>
    <row r="48" spans="1:4">
      <c r="A48" s="4">
        <v>40</v>
      </c>
      <c r="B48" s="5" t="s">
        <v>42</v>
      </c>
      <c r="C48" s="28">
        <f>IIN_SK_koeficienti!G48</f>
        <v>0.69566067112701246</v>
      </c>
      <c r="D48" s="29">
        <f t="shared" si="0"/>
        <v>8455838.9368293714</v>
      </c>
    </row>
    <row r="49" spans="1:4">
      <c r="A49" s="4">
        <v>41</v>
      </c>
      <c r="B49" s="5" t="s">
        <v>43</v>
      </c>
      <c r="C49" s="28">
        <f>IIN_SK_koeficienti!G49</f>
        <v>0.36015996803167749</v>
      </c>
      <c r="D49" s="29">
        <f t="shared" si="0"/>
        <v>4377787.6306212042</v>
      </c>
    </row>
    <row r="50" spans="1:4">
      <c r="A50" s="4">
        <v>42</v>
      </c>
      <c r="B50" s="5" t="s">
        <v>44</v>
      </c>
      <c r="C50" s="28">
        <f>IIN_SK_koeficienti!G50</f>
        <v>0.76907338150210203</v>
      </c>
      <c r="D50" s="29">
        <f t="shared" si="0"/>
        <v>9348179.2409638315</v>
      </c>
    </row>
    <row r="51" spans="1:4">
      <c r="A51" s="4">
        <v>43</v>
      </c>
      <c r="B51" s="5" t="s">
        <v>45</v>
      </c>
      <c r="C51" s="28">
        <f>IIN_SK_koeficienti!G51</f>
        <v>0.40185283486863588</v>
      </c>
      <c r="D51" s="29">
        <f t="shared" si="0"/>
        <v>4884569.4301684536</v>
      </c>
    </row>
    <row r="52" spans="1:4">
      <c r="A52" s="4">
        <v>44</v>
      </c>
      <c r="B52" s="5" t="s">
        <v>46</v>
      </c>
      <c r="C52" s="28">
        <f>IIN_SK_koeficienti!G52</f>
        <v>0.69601158938130414</v>
      </c>
      <c r="D52" s="29">
        <f t="shared" si="0"/>
        <v>8460104.390320478</v>
      </c>
    </row>
    <row r="53" spans="1:4">
      <c r="A53" s="4">
        <v>45</v>
      </c>
      <c r="B53" s="5" t="s">
        <v>47</v>
      </c>
      <c r="C53" s="28">
        <f>IIN_SK_koeficienti!G53</f>
        <v>0.38684623057417078</v>
      </c>
      <c r="D53" s="29">
        <f t="shared" si="0"/>
        <v>4702162.354176715</v>
      </c>
    </row>
    <row r="54" spans="1:4">
      <c r="A54" s="4">
        <v>46</v>
      </c>
      <c r="B54" s="5" t="s">
        <v>48</v>
      </c>
      <c r="C54" s="28">
        <f>IIN_SK_koeficienti!G54</f>
        <v>0.21019809387895425</v>
      </c>
      <c r="D54" s="29">
        <f t="shared" si="0"/>
        <v>2554983.0548699545</v>
      </c>
    </row>
    <row r="55" spans="1:4">
      <c r="A55" s="4">
        <v>47</v>
      </c>
      <c r="B55" s="5" t="s">
        <v>49</v>
      </c>
      <c r="C55" s="28">
        <f>IIN_SK_koeficienti!G55</f>
        <v>0.20301502897607671</v>
      </c>
      <c r="D55" s="29">
        <f t="shared" si="0"/>
        <v>2467672.0390076893</v>
      </c>
    </row>
    <row r="56" spans="1:4">
      <c r="A56" s="4">
        <v>48</v>
      </c>
      <c r="B56" s="5" t="s">
        <v>50</v>
      </c>
      <c r="C56" s="28">
        <f>IIN_SK_koeficienti!G56</f>
        <v>7.5052753053934343E-2</v>
      </c>
      <c r="D56" s="29">
        <f t="shared" si="0"/>
        <v>912275.21970093844</v>
      </c>
    </row>
    <row r="57" spans="1:4">
      <c r="A57" s="4">
        <v>49</v>
      </c>
      <c r="B57" s="5" t="s">
        <v>51</v>
      </c>
      <c r="C57" s="28">
        <f>IIN_SK_koeficienti!G57</f>
        <v>9.05348201243968E-2</v>
      </c>
      <c r="D57" s="29">
        <f t="shared" si="0"/>
        <v>1100461.6027904581</v>
      </c>
    </row>
    <row r="58" spans="1:4">
      <c r="A58" s="4">
        <v>50</v>
      </c>
      <c r="B58" s="5" t="s">
        <v>52</v>
      </c>
      <c r="C58" s="28">
        <f>IIN_SK_koeficienti!G58</f>
        <v>0.13452094750261823</v>
      </c>
      <c r="D58" s="29">
        <f t="shared" si="0"/>
        <v>1635118.2594080248</v>
      </c>
    </row>
    <row r="59" spans="1:4">
      <c r="A59" s="4">
        <v>51</v>
      </c>
      <c r="B59" s="5" t="s">
        <v>53</v>
      </c>
      <c r="C59" s="28">
        <f>IIN_SK_koeficienti!G59</f>
        <v>0.8807083581746521</v>
      </c>
      <c r="D59" s="29">
        <f t="shared" si="0"/>
        <v>10705115.778615877</v>
      </c>
    </row>
    <row r="60" spans="1:4">
      <c r="A60" s="4">
        <v>52</v>
      </c>
      <c r="B60" s="5" t="s">
        <v>54</v>
      </c>
      <c r="C60" s="28">
        <f>IIN_SK_koeficienti!G60</f>
        <v>0.27422302082898276</v>
      </c>
      <c r="D60" s="29">
        <f t="shared" si="0"/>
        <v>3333213.7249387847</v>
      </c>
    </row>
    <row r="61" spans="1:4">
      <c r="A61" s="4">
        <v>53</v>
      </c>
      <c r="B61" s="5" t="s">
        <v>55</v>
      </c>
      <c r="C61" s="28">
        <f>IIN_SK_koeficienti!G61</f>
        <v>0.14366840186314819</v>
      </c>
      <c r="D61" s="29">
        <f t="shared" si="0"/>
        <v>1746306.6648547901</v>
      </c>
    </row>
    <row r="62" spans="1:4">
      <c r="A62" s="4">
        <v>54</v>
      </c>
      <c r="B62" s="5" t="s">
        <v>56</v>
      </c>
      <c r="C62" s="28">
        <f>IIN_SK_koeficienti!G62</f>
        <v>0.23698592462872486</v>
      </c>
      <c r="D62" s="29">
        <f t="shared" si="0"/>
        <v>2880592.3521731063</v>
      </c>
    </row>
    <row r="63" spans="1:4">
      <c r="A63" s="4">
        <v>55</v>
      </c>
      <c r="B63" s="5" t="s">
        <v>57</v>
      </c>
      <c r="C63" s="28">
        <f>IIN_SK_koeficienti!G63</f>
        <v>0.21547343909542727</v>
      </c>
      <c r="D63" s="29">
        <f t="shared" si="0"/>
        <v>2619105.50901761</v>
      </c>
    </row>
    <row r="64" spans="1:4">
      <c r="A64" s="4">
        <v>56</v>
      </c>
      <c r="B64" s="5" t="s">
        <v>58</v>
      </c>
      <c r="C64" s="28">
        <f>IIN_SK_koeficienti!G64</f>
        <v>0.42116451911489033</v>
      </c>
      <c r="D64" s="29">
        <f t="shared" si="0"/>
        <v>5119305.2695837859</v>
      </c>
    </row>
    <row r="65" spans="1:4">
      <c r="A65" s="4">
        <v>57</v>
      </c>
      <c r="B65" s="5" t="s">
        <v>59</v>
      </c>
      <c r="C65" s="28">
        <f>IIN_SK_koeficienti!G65</f>
        <v>0.23061762936741589</v>
      </c>
      <c r="D65" s="29">
        <f t="shared" si="0"/>
        <v>2803184.9590764642</v>
      </c>
    </row>
    <row r="66" spans="1:4">
      <c r="A66" s="4">
        <v>58</v>
      </c>
      <c r="B66" s="5" t="s">
        <v>60</v>
      </c>
      <c r="C66" s="28">
        <f>IIN_SK_koeficienti!G66</f>
        <v>0.17515734736389008</v>
      </c>
      <c r="D66" s="29">
        <f t="shared" si="0"/>
        <v>2129058.5760897677</v>
      </c>
    </row>
    <row r="67" spans="1:4">
      <c r="A67" s="4">
        <v>59</v>
      </c>
      <c r="B67" s="5" t="s">
        <v>61</v>
      </c>
      <c r="C67" s="28">
        <f>IIN_SK_koeficienti!G67</f>
        <v>0.74677312384202821</v>
      </c>
      <c r="D67" s="29">
        <f t="shared" si="0"/>
        <v>9077116.9330747146</v>
      </c>
    </row>
    <row r="68" spans="1:4">
      <c r="A68" s="4">
        <v>60</v>
      </c>
      <c r="B68" s="5" t="s">
        <v>62</v>
      </c>
      <c r="C68" s="28">
        <f>IIN_SK_koeficienti!G68</f>
        <v>0.26695445943375229</v>
      </c>
      <c r="D68" s="29">
        <f t="shared" si="0"/>
        <v>3244863.4889523913</v>
      </c>
    </row>
    <row r="69" spans="1:4">
      <c r="A69" s="4">
        <v>61</v>
      </c>
      <c r="B69" s="5" t="s">
        <v>63</v>
      </c>
      <c r="C69" s="28">
        <f>IIN_SK_koeficienti!G69</f>
        <v>1.6176674244529434</v>
      </c>
      <c r="D69" s="29">
        <f t="shared" si="0"/>
        <v>19662941.66431646</v>
      </c>
    </row>
    <row r="70" spans="1:4">
      <c r="A70" s="4">
        <v>62</v>
      </c>
      <c r="B70" s="5" t="s">
        <v>64</v>
      </c>
      <c r="C70" s="28">
        <f>IIN_SK_koeficienti!G70</f>
        <v>0.47175032908268771</v>
      </c>
      <c r="D70" s="29">
        <f t="shared" si="0"/>
        <v>5734181.8600395592</v>
      </c>
    </row>
    <row r="71" spans="1:4">
      <c r="A71" s="4">
        <v>63</v>
      </c>
      <c r="B71" s="5" t="s">
        <v>65</v>
      </c>
      <c r="C71" s="28">
        <f>IIN_SK_koeficienti!G71</f>
        <v>0.12942663627577369</v>
      </c>
      <c r="D71" s="29">
        <f t="shared" si="0"/>
        <v>1573196.2951283825</v>
      </c>
    </row>
    <row r="72" spans="1:4">
      <c r="A72" s="4">
        <v>64</v>
      </c>
      <c r="B72" s="5" t="s">
        <v>66</v>
      </c>
      <c r="C72" s="28">
        <f>IIN_SK_koeficienti!G72</f>
        <v>0.64617903581305847</v>
      </c>
      <c r="D72" s="29">
        <f t="shared" si="0"/>
        <v>7854383.7217920236</v>
      </c>
    </row>
    <row r="73" spans="1:4">
      <c r="A73" s="4">
        <v>65</v>
      </c>
      <c r="B73" s="5" t="s">
        <v>67</v>
      </c>
      <c r="C73" s="28">
        <f>IIN_SK_koeficienti!G73</f>
        <v>0.35055480931859812</v>
      </c>
      <c r="D73" s="29">
        <f t="shared" si="0"/>
        <v>4261035.773844678</v>
      </c>
    </row>
    <row r="74" spans="1:4">
      <c r="A74" s="4">
        <v>66</v>
      </c>
      <c r="B74" s="5" t="s">
        <v>68</v>
      </c>
      <c r="C74" s="28">
        <f>IIN_SK_koeficienti!G74</f>
        <v>9.0911532659598754E-2</v>
      </c>
      <c r="D74" s="29">
        <f t="shared" ref="D74:D127" si="1">$D$5*C74/100</f>
        <v>1105040.5888613421</v>
      </c>
    </row>
    <row r="75" spans="1:4">
      <c r="A75" s="4">
        <v>67</v>
      </c>
      <c r="B75" s="5" t="s">
        <v>69</v>
      </c>
      <c r="C75" s="28">
        <f>IIN_SK_koeficienti!G75</f>
        <v>0.37038598815767232</v>
      </c>
      <c r="D75" s="29">
        <f t="shared" si="1"/>
        <v>4502086.1323750857</v>
      </c>
    </row>
    <row r="76" spans="1:4">
      <c r="A76" s="4">
        <v>68</v>
      </c>
      <c r="B76" s="5" t="s">
        <v>70</v>
      </c>
      <c r="C76" s="28">
        <f>IIN_SK_koeficienti!G76</f>
        <v>0.8527747376003938</v>
      </c>
      <c r="D76" s="29">
        <f t="shared" si="1"/>
        <v>10365579.268501299</v>
      </c>
    </row>
    <row r="77" spans="1:4">
      <c r="A77" s="4">
        <v>69</v>
      </c>
      <c r="B77" s="5" t="s">
        <v>71</v>
      </c>
      <c r="C77" s="28">
        <f>IIN_SK_koeficienti!G77</f>
        <v>0.15674064301980045</v>
      </c>
      <c r="D77" s="29">
        <f t="shared" si="1"/>
        <v>1905201.3247828367</v>
      </c>
    </row>
    <row r="78" spans="1:4">
      <c r="A78" s="4">
        <v>70</v>
      </c>
      <c r="B78" s="5" t="s">
        <v>72</v>
      </c>
      <c r="C78" s="28">
        <f>IIN_SK_koeficienti!G78</f>
        <v>1.4623865375087224</v>
      </c>
      <c r="D78" s="29">
        <f t="shared" si="1"/>
        <v>17775483.849803019</v>
      </c>
    </row>
    <row r="79" spans="1:4">
      <c r="A79" s="4">
        <v>71</v>
      </c>
      <c r="B79" s="5" t="s">
        <v>73</v>
      </c>
      <c r="C79" s="28">
        <f>IIN_SK_koeficienti!G79</f>
        <v>9.8025680251663846E-2</v>
      </c>
      <c r="D79" s="29">
        <f t="shared" si="1"/>
        <v>1191513.9065406043</v>
      </c>
    </row>
    <row r="80" spans="1:4">
      <c r="A80" s="4">
        <v>72</v>
      </c>
      <c r="B80" s="5" t="s">
        <v>74</v>
      </c>
      <c r="C80" s="28">
        <f>IIN_SK_koeficienti!G80</f>
        <v>6.6321220658515964E-2</v>
      </c>
      <c r="D80" s="29">
        <f t="shared" si="1"/>
        <v>806142.3956507406</v>
      </c>
    </row>
    <row r="81" spans="1:4">
      <c r="A81" s="4">
        <v>73</v>
      </c>
      <c r="B81" s="5" t="s">
        <v>75</v>
      </c>
      <c r="C81" s="28">
        <f>IIN_SK_koeficienti!G81</f>
        <v>7.498734656875157E-2</v>
      </c>
      <c r="D81" s="29">
        <f t="shared" si="1"/>
        <v>911480.19602476363</v>
      </c>
    </row>
    <row r="82" spans="1:4">
      <c r="A82" s="4">
        <v>74</v>
      </c>
      <c r="B82" s="5" t="s">
        <v>76</v>
      </c>
      <c r="C82" s="28">
        <f>IIN_SK_koeficienti!G82</f>
        <v>0.11279965908656207</v>
      </c>
      <c r="D82" s="29">
        <f t="shared" si="1"/>
        <v>1371093.3921562522</v>
      </c>
    </row>
    <row r="83" spans="1:4">
      <c r="A83" s="4">
        <v>75</v>
      </c>
      <c r="B83" s="5" t="s">
        <v>77</v>
      </c>
      <c r="C83" s="28">
        <f>IIN_SK_koeficienti!G83</f>
        <v>0.15353044555735393</v>
      </c>
      <c r="D83" s="29">
        <f t="shared" si="1"/>
        <v>1866180.9894031039</v>
      </c>
    </row>
    <row r="84" spans="1:4">
      <c r="A84" s="4">
        <v>76</v>
      </c>
      <c r="B84" s="5" t="s">
        <v>78</v>
      </c>
      <c r="C84" s="28">
        <f>IIN_SK_koeficienti!G84</f>
        <v>1.6809615834810301</v>
      </c>
      <c r="D84" s="29">
        <f t="shared" si="1"/>
        <v>20432289.762601938</v>
      </c>
    </row>
    <row r="85" spans="1:4">
      <c r="A85" s="4">
        <v>77</v>
      </c>
      <c r="B85" s="5" t="s">
        <v>79</v>
      </c>
      <c r="C85" s="28">
        <f>IIN_SK_koeficienti!G85</f>
        <v>1.0207699803229311</v>
      </c>
      <c r="D85" s="29">
        <f t="shared" si="1"/>
        <v>12407581.603222866</v>
      </c>
    </row>
    <row r="86" spans="1:4">
      <c r="A86" s="4">
        <v>78</v>
      </c>
      <c r="B86" s="7" t="s">
        <v>80</v>
      </c>
      <c r="C86" s="28">
        <f>IIN_SK_koeficienti!G86</f>
        <v>0.50631489015439557</v>
      </c>
      <c r="D86" s="29">
        <f t="shared" si="1"/>
        <v>6154318.2476134971</v>
      </c>
    </row>
    <row r="87" spans="1:4">
      <c r="A87" s="4">
        <v>79</v>
      </c>
      <c r="B87" s="5" t="s">
        <v>81</v>
      </c>
      <c r="C87" s="28">
        <f>IIN_SK_koeficienti!G87</f>
        <v>0.15621161852382193</v>
      </c>
      <c r="D87" s="29">
        <f t="shared" si="1"/>
        <v>1898770.9685512783</v>
      </c>
    </row>
    <row r="88" spans="1:4">
      <c r="A88" s="4">
        <v>80</v>
      </c>
      <c r="B88" s="5" t="s">
        <v>82</v>
      </c>
      <c r="C88" s="28">
        <f>IIN_SK_koeficienti!G88</f>
        <v>9.2809287679181979E-2</v>
      </c>
      <c r="D88" s="29">
        <f t="shared" si="1"/>
        <v>1128108.0288549783</v>
      </c>
    </row>
    <row r="89" spans="1:4">
      <c r="A89" s="4">
        <v>81</v>
      </c>
      <c r="B89" s="5" t="s">
        <v>83</v>
      </c>
      <c r="C89" s="28">
        <f>IIN_SK_koeficienti!G89</f>
        <v>0.19446622164098767</v>
      </c>
      <c r="D89" s="29">
        <f t="shared" si="1"/>
        <v>2363760.259992802</v>
      </c>
    </row>
    <row r="90" spans="1:4">
      <c r="A90" s="4">
        <v>82</v>
      </c>
      <c r="B90" s="5" t="s">
        <v>84</v>
      </c>
      <c r="C90" s="28">
        <f>IIN_SK_koeficienti!G90</f>
        <v>0.35567258542371927</v>
      </c>
      <c r="D90" s="29">
        <f t="shared" si="1"/>
        <v>4323242.9565355591</v>
      </c>
    </row>
    <row r="91" spans="1:4">
      <c r="A91" s="4">
        <v>83</v>
      </c>
      <c r="B91" s="5" t="s">
        <v>85</v>
      </c>
      <c r="C91" s="28">
        <f>IIN_SK_koeficienti!G91</f>
        <v>0.16639860879620255</v>
      </c>
      <c r="D91" s="29">
        <f t="shared" si="1"/>
        <v>2022595.0577508977</v>
      </c>
    </row>
    <row r="92" spans="1:4">
      <c r="A92" s="4">
        <v>84</v>
      </c>
      <c r="B92" s="5" t="s">
        <v>86</v>
      </c>
      <c r="C92" s="28">
        <f>IIN_SK_koeficienti!G92</f>
        <v>0.34289979900861872</v>
      </c>
      <c r="D92" s="29">
        <f t="shared" si="1"/>
        <v>4167988.2049256414</v>
      </c>
    </row>
    <row r="93" spans="1:4">
      <c r="A93" s="4">
        <v>85</v>
      </c>
      <c r="B93" s="5" t="s">
        <v>87</v>
      </c>
      <c r="C93" s="28">
        <f>IIN_SK_koeficienti!G93</f>
        <v>0.10429130440188937</v>
      </c>
      <c r="D93" s="29">
        <f t="shared" si="1"/>
        <v>1267673.3199614934</v>
      </c>
    </row>
    <row r="94" spans="1:4">
      <c r="A94" s="4">
        <v>86</v>
      </c>
      <c r="B94" s="5" t="s">
        <v>88</v>
      </c>
      <c r="C94" s="28">
        <f>IIN_SK_koeficienti!G94</f>
        <v>0.66259862273790004</v>
      </c>
      <c r="D94" s="29">
        <f t="shared" si="1"/>
        <v>8053965.7712139031</v>
      </c>
    </row>
    <row r="95" spans="1:4">
      <c r="A95" s="4">
        <v>87</v>
      </c>
      <c r="B95" s="5" t="s">
        <v>89</v>
      </c>
      <c r="C95" s="28">
        <f>IIN_SK_koeficienti!G95</f>
        <v>0.10950838983351911</v>
      </c>
      <c r="D95" s="29">
        <f t="shared" si="1"/>
        <v>1331087.6194332049</v>
      </c>
    </row>
    <row r="96" spans="1:4">
      <c r="A96" s="4">
        <v>88</v>
      </c>
      <c r="B96" s="5" t="s">
        <v>90</v>
      </c>
      <c r="C96" s="28">
        <f>IIN_SK_koeficienti!G96</f>
        <v>0.14670156836059184</v>
      </c>
      <c r="D96" s="29">
        <f t="shared" si="1"/>
        <v>1783175.1676111969</v>
      </c>
    </row>
    <row r="97" spans="1:4">
      <c r="A97" s="4">
        <v>89</v>
      </c>
      <c r="B97" s="5" t="s">
        <v>91</v>
      </c>
      <c r="C97" s="28">
        <f>IIN_SK_koeficienti!G97</f>
        <v>0.32020159664277165</v>
      </c>
      <c r="D97" s="29">
        <f t="shared" si="1"/>
        <v>3892088.8313844865</v>
      </c>
    </row>
    <row r="98" spans="1:4">
      <c r="A98" s="4">
        <v>90</v>
      </c>
      <c r="B98" s="5" t="s">
        <v>92</v>
      </c>
      <c r="C98" s="28">
        <f>IIN_SK_koeficienti!G98</f>
        <v>5.0220418736531013E-2</v>
      </c>
      <c r="D98" s="29">
        <f t="shared" si="1"/>
        <v>610435.21619278286</v>
      </c>
    </row>
    <row r="99" spans="1:4">
      <c r="A99" s="4">
        <v>91</v>
      </c>
      <c r="B99" s="5" t="s">
        <v>93</v>
      </c>
      <c r="C99" s="28">
        <f>IIN_SK_koeficienti!G99</f>
        <v>4.9021027205437578E-2</v>
      </c>
      <c r="D99" s="29">
        <f t="shared" si="1"/>
        <v>595856.46820535837</v>
      </c>
    </row>
    <row r="100" spans="1:4">
      <c r="A100" s="4">
        <v>92</v>
      </c>
      <c r="B100" s="11" t="s">
        <v>94</v>
      </c>
      <c r="C100" s="28">
        <f>IIN_SK_koeficienti!G100</f>
        <v>0.10939399682522567</v>
      </c>
      <c r="D100" s="29">
        <f t="shared" si="1"/>
        <v>1329697.1586902372</v>
      </c>
    </row>
    <row r="101" spans="1:4">
      <c r="A101" s="4">
        <v>93</v>
      </c>
      <c r="B101" s="11" t="s">
        <v>95</v>
      </c>
      <c r="C101" s="28">
        <f>IIN_SK_koeficienti!G101</f>
        <v>0.1764328712469119</v>
      </c>
      <c r="D101" s="29">
        <f t="shared" si="1"/>
        <v>2144562.7219507638</v>
      </c>
    </row>
    <row r="102" spans="1:4">
      <c r="A102" s="4">
        <v>94</v>
      </c>
      <c r="B102" s="5" t="s">
        <v>96</v>
      </c>
      <c r="C102" s="28">
        <f>IIN_SK_koeficienti!G102</f>
        <v>0.3252364143156502</v>
      </c>
      <c r="D102" s="29">
        <f t="shared" si="1"/>
        <v>3953287.644376446</v>
      </c>
    </row>
    <row r="103" spans="1:4">
      <c r="A103" s="4">
        <v>95</v>
      </c>
      <c r="B103" s="5" t="s">
        <v>97</v>
      </c>
      <c r="C103" s="28">
        <f>IIN_SK_koeficienti!G103</f>
        <v>0.13043386590315961</v>
      </c>
      <c r="D103" s="29">
        <f t="shared" si="1"/>
        <v>1585439.2921168134</v>
      </c>
    </row>
    <row r="104" spans="1:4">
      <c r="A104" s="4">
        <v>96</v>
      </c>
      <c r="B104" s="5" t="s">
        <v>98</v>
      </c>
      <c r="C104" s="28">
        <f>IIN_SK_koeficienti!G104</f>
        <v>1.2490368774642577</v>
      </c>
      <c r="D104" s="29">
        <f t="shared" si="1"/>
        <v>15182193.130003348</v>
      </c>
    </row>
    <row r="105" spans="1:4">
      <c r="A105" s="4">
        <v>97</v>
      </c>
      <c r="B105" s="5" t="s">
        <v>99</v>
      </c>
      <c r="C105" s="28">
        <f>IIN_SK_koeficienti!G105</f>
        <v>0.93804713255020289</v>
      </c>
      <c r="D105" s="29">
        <f t="shared" si="1"/>
        <v>11402075.461803623</v>
      </c>
    </row>
    <row r="106" spans="1:4">
      <c r="A106" s="4">
        <v>98</v>
      </c>
      <c r="B106" s="5" t="s">
        <v>100</v>
      </c>
      <c r="C106" s="28">
        <f>IIN_SK_koeficienti!G106</f>
        <v>0.32755052242885985</v>
      </c>
      <c r="D106" s="29">
        <f t="shared" si="1"/>
        <v>3981415.9061854826</v>
      </c>
    </row>
    <row r="107" spans="1:4">
      <c r="A107" s="4">
        <v>99</v>
      </c>
      <c r="B107" s="5" t="s">
        <v>101</v>
      </c>
      <c r="C107" s="28">
        <f>IIN_SK_koeficienti!G107</f>
        <v>0.11762465894344977</v>
      </c>
      <c r="D107" s="29">
        <f t="shared" si="1"/>
        <v>1429741.844416705</v>
      </c>
    </row>
    <row r="108" spans="1:4">
      <c r="A108" s="4">
        <v>100</v>
      </c>
      <c r="B108" s="5" t="s">
        <v>102</v>
      </c>
      <c r="C108" s="28">
        <f>IIN_SK_koeficienti!G108</f>
        <v>0.96951622723649211</v>
      </c>
      <c r="D108" s="29">
        <f t="shared" si="1"/>
        <v>11784586.084006829</v>
      </c>
    </row>
    <row r="109" spans="1:4">
      <c r="A109" s="4">
        <v>101</v>
      </c>
      <c r="B109" s="5" t="s">
        <v>103</v>
      </c>
      <c r="C109" s="28">
        <f>IIN_SK_koeficienti!G109</f>
        <v>0.15438169099777657</v>
      </c>
      <c r="D109" s="29">
        <f t="shared" si="1"/>
        <v>1876527.9798808938</v>
      </c>
    </row>
    <row r="110" spans="1:4">
      <c r="A110" s="4">
        <v>102</v>
      </c>
      <c r="B110" s="5" t="s">
        <v>104</v>
      </c>
      <c r="C110" s="28">
        <f>IIN_SK_koeficienti!G110</f>
        <v>0.15815352241198288</v>
      </c>
      <c r="D110" s="29">
        <f t="shared" si="1"/>
        <v>1922375.0433403414</v>
      </c>
    </row>
    <row r="111" spans="1:4">
      <c r="A111" s="4">
        <v>103</v>
      </c>
      <c r="B111" s="5" t="s">
        <v>105</v>
      </c>
      <c r="C111" s="28">
        <f>IIN_SK_koeficienti!G111</f>
        <v>0.52075983941324444</v>
      </c>
      <c r="D111" s="29">
        <f t="shared" si="1"/>
        <v>6329898.3392487159</v>
      </c>
    </row>
    <row r="112" spans="1:4">
      <c r="A112" s="4">
        <v>104</v>
      </c>
      <c r="B112" s="5" t="s">
        <v>106</v>
      </c>
      <c r="C112" s="28">
        <f>IIN_SK_koeficienti!G112</f>
        <v>0.68258895125053753</v>
      </c>
      <c r="D112" s="29">
        <f t="shared" si="1"/>
        <v>8296950.6131244339</v>
      </c>
    </row>
    <row r="113" spans="1:4">
      <c r="A113" s="4">
        <v>105</v>
      </c>
      <c r="B113" s="5" t="s">
        <v>107</v>
      </c>
      <c r="C113" s="28">
        <f>IIN_SK_koeficienti!G113</f>
        <v>0.11267303307929476</v>
      </c>
      <c r="D113" s="29">
        <f t="shared" si="1"/>
        <v>1369554.2378427973</v>
      </c>
    </row>
    <row r="114" spans="1:4">
      <c r="A114" s="4">
        <v>106</v>
      </c>
      <c r="B114" s="5" t="s">
        <v>108</v>
      </c>
      <c r="C114" s="28">
        <f>IIN_SK_koeficienti!G114</f>
        <v>1.1255710342137388</v>
      </c>
      <c r="D114" s="29">
        <f t="shared" si="1"/>
        <v>13681450.989392102</v>
      </c>
    </row>
    <row r="115" spans="1:4">
      <c r="A115" s="4">
        <v>107</v>
      </c>
      <c r="B115" s="5" t="s">
        <v>109</v>
      </c>
      <c r="C115" s="28">
        <f>IIN_SK_koeficienti!G115</f>
        <v>0.12600509496234005</v>
      </c>
      <c r="D115" s="29">
        <f t="shared" si="1"/>
        <v>1531607.0498786387</v>
      </c>
    </row>
    <row r="116" spans="1:4">
      <c r="A116" s="4">
        <v>108</v>
      </c>
      <c r="B116" s="5" t="s">
        <v>110</v>
      </c>
      <c r="C116" s="28">
        <f>IIN_SK_koeficienti!G116</f>
        <v>1.2089534475437642</v>
      </c>
      <c r="D116" s="29">
        <f t="shared" si="1"/>
        <v>14694974.22930816</v>
      </c>
    </row>
    <row r="117" spans="1:4">
      <c r="A117" s="4">
        <v>109</v>
      </c>
      <c r="B117" s="5" t="s">
        <v>111</v>
      </c>
      <c r="C117" s="28">
        <f>IIN_SK_koeficienti!G117</f>
        <v>7.7042331176893367E-2</v>
      </c>
      <c r="D117" s="29">
        <f t="shared" si="1"/>
        <v>936458.78053488012</v>
      </c>
    </row>
    <row r="118" spans="1:4">
      <c r="A118" s="4">
        <v>110</v>
      </c>
      <c r="B118" s="5" t="s">
        <v>112</v>
      </c>
      <c r="C118" s="28">
        <f>IIN_SK_koeficienti!G118</f>
        <v>0.30535885026514531</v>
      </c>
      <c r="D118" s="29">
        <f t="shared" si="1"/>
        <v>3711673.4680348728</v>
      </c>
    </row>
    <row r="119" spans="1:4">
      <c r="A119" s="4">
        <v>111</v>
      </c>
      <c r="B119" s="5" t="s">
        <v>113</v>
      </c>
      <c r="C119" s="28">
        <f>IIN_SK_koeficienti!G119</f>
        <v>8.8986202863771541E-2</v>
      </c>
      <c r="D119" s="29">
        <f t="shared" si="1"/>
        <v>1081637.9741534868</v>
      </c>
    </row>
    <row r="120" spans="1:4">
      <c r="A120" s="4">
        <v>112</v>
      </c>
      <c r="B120" s="5" t="s">
        <v>114</v>
      </c>
      <c r="C120" s="28">
        <f>IIN_SK_koeficienti!G120</f>
        <v>3.6392017424360205E-2</v>
      </c>
      <c r="D120" s="29">
        <f t="shared" si="1"/>
        <v>442349.33883518918</v>
      </c>
    </row>
    <row r="121" spans="1:4">
      <c r="A121" s="4">
        <v>113</v>
      </c>
      <c r="B121" s="5" t="s">
        <v>115</v>
      </c>
      <c r="C121" s="28">
        <f>IIN_SK_koeficienti!G121</f>
        <v>0.13131455531276345</v>
      </c>
      <c r="D121" s="29">
        <f t="shared" si="1"/>
        <v>1596144.1775732774</v>
      </c>
    </row>
    <row r="122" spans="1:4">
      <c r="A122" s="4">
        <v>114</v>
      </c>
      <c r="B122" s="5" t="s">
        <v>116</v>
      </c>
      <c r="C122" s="28">
        <f>IIN_SK_koeficienti!G122</f>
        <v>0.31659060888094759</v>
      </c>
      <c r="D122" s="29">
        <f t="shared" si="1"/>
        <v>3848196.8418209837</v>
      </c>
    </row>
    <row r="123" spans="1:4">
      <c r="A123" s="4">
        <v>115</v>
      </c>
      <c r="B123" s="5" t="s">
        <v>117</v>
      </c>
      <c r="C123" s="28">
        <f>IIN_SK_koeficienti!G123</f>
        <v>0.49216286182265784</v>
      </c>
      <c r="D123" s="29">
        <f t="shared" si="1"/>
        <v>5982298.644997824</v>
      </c>
    </row>
    <row r="124" spans="1:4">
      <c r="A124" s="4">
        <v>116</v>
      </c>
      <c r="B124" s="5" t="s">
        <v>118</v>
      </c>
      <c r="C124" s="28">
        <f>IIN_SK_koeficienti!G124</f>
        <v>0.12732043970711132</v>
      </c>
      <c r="D124" s="29">
        <f t="shared" si="1"/>
        <v>1547595.2230927029</v>
      </c>
    </row>
    <row r="125" spans="1:4">
      <c r="A125" s="4">
        <v>117</v>
      </c>
      <c r="B125" s="5" t="s">
        <v>119</v>
      </c>
      <c r="C125" s="28">
        <f>IIN_SK_koeficienti!G125</f>
        <v>0.13212973936116765</v>
      </c>
      <c r="D125" s="29">
        <f t="shared" si="1"/>
        <v>1606052.8375037161</v>
      </c>
    </row>
    <row r="126" spans="1:4">
      <c r="A126" s="4">
        <v>118</v>
      </c>
      <c r="B126" s="5" t="s">
        <v>120</v>
      </c>
      <c r="C126" s="28">
        <f>IIN_SK_koeficienti!G126</f>
        <v>0.15262778822328824</v>
      </c>
      <c r="D126" s="29">
        <f t="shared" si="1"/>
        <v>1855209.0811886552</v>
      </c>
    </row>
    <row r="127" spans="1:4">
      <c r="A127" s="8">
        <v>119</v>
      </c>
      <c r="B127" s="6" t="s">
        <v>121</v>
      </c>
      <c r="C127" s="30">
        <f>IIN_SK_koeficienti!G127</f>
        <v>6.9391373329547965E-2</v>
      </c>
      <c r="D127" s="197">
        <f t="shared" si="1"/>
        <v>843460.46978545503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2"/>
  <sheetViews>
    <sheetView topLeftCell="G1" workbookViewId="0">
      <selection activeCell="A17" sqref="A17"/>
    </sheetView>
  </sheetViews>
  <sheetFormatPr defaultRowHeight="15"/>
  <cols>
    <col min="1" max="1" width="13.140625" style="1" customWidth="1"/>
    <col min="2" max="2" width="18.85546875" style="1" customWidth="1"/>
    <col min="3" max="5" width="16.7109375" style="1" customWidth="1"/>
    <col min="6" max="6" width="23.85546875" style="1" customWidth="1"/>
    <col min="7" max="7" width="21.28515625" customWidth="1"/>
    <col min="8" max="9" width="9.140625" style="161"/>
    <col min="10" max="10" width="19.28515625" style="26" customWidth="1"/>
    <col min="11" max="11" width="16.7109375" customWidth="1"/>
    <col min="12" max="12" width="14.7109375" customWidth="1"/>
    <col min="13" max="13" width="12.7109375" customWidth="1"/>
    <col min="14" max="14" width="16.7109375" customWidth="1"/>
    <col min="15" max="15" width="14.7109375" customWidth="1"/>
    <col min="16" max="16" width="12.7109375" customWidth="1"/>
    <col min="17" max="17" width="16.7109375" customWidth="1"/>
    <col min="18" max="18" width="14.7109375" customWidth="1"/>
    <col min="19" max="19" width="12.7109375" customWidth="1"/>
    <col min="20" max="20" width="19.28515625" customWidth="1"/>
    <col min="21" max="21" width="12.7109375" customWidth="1"/>
  </cols>
  <sheetData>
    <row r="2" spans="1:21">
      <c r="A2" s="577" t="s">
        <v>146</v>
      </c>
      <c r="B2" s="577"/>
      <c r="C2" s="578"/>
      <c r="D2" s="90"/>
      <c r="E2" s="90"/>
      <c r="G2" s="195"/>
    </row>
    <row r="3" spans="1:21" ht="15.75" thickBot="1">
      <c r="A3" s="90" t="s">
        <v>280</v>
      </c>
      <c r="B3" s="90"/>
      <c r="C3" s="91"/>
      <c r="D3" s="90"/>
      <c r="E3" s="90"/>
    </row>
    <row r="4" spans="1:21" ht="39.75" customHeight="1" thickBot="1">
      <c r="A4" s="583" t="s">
        <v>286</v>
      </c>
      <c r="B4" s="584"/>
      <c r="C4" s="584"/>
      <c r="D4" s="584"/>
      <c r="E4" s="584"/>
      <c r="F4" s="585"/>
      <c r="G4" s="586"/>
      <c r="J4" s="574" t="s">
        <v>299</v>
      </c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6"/>
    </row>
    <row r="7" spans="1:21" ht="15.75">
      <c r="B7" s="162"/>
      <c r="C7" s="587" t="s">
        <v>295</v>
      </c>
      <c r="D7" s="588"/>
      <c r="E7" s="588"/>
      <c r="F7" s="589"/>
    </row>
    <row r="8" spans="1:21" ht="102.75" customHeight="1">
      <c r="A8" s="148" t="s">
        <v>147</v>
      </c>
      <c r="B8" s="89" t="s">
        <v>418</v>
      </c>
      <c r="C8" s="149" t="s">
        <v>283</v>
      </c>
      <c r="D8" s="149" t="s">
        <v>284</v>
      </c>
      <c r="E8" s="149" t="s">
        <v>285</v>
      </c>
      <c r="F8" s="89" t="s">
        <v>289</v>
      </c>
      <c r="G8" s="159" t="s">
        <v>282</v>
      </c>
      <c r="J8" s="178" t="s">
        <v>148</v>
      </c>
      <c r="K8" s="171" t="s">
        <v>293</v>
      </c>
      <c r="L8" s="172" t="s">
        <v>287</v>
      </c>
      <c r="M8" s="172" t="s">
        <v>288</v>
      </c>
      <c r="N8" s="171" t="s">
        <v>294</v>
      </c>
      <c r="O8" s="172" t="s">
        <v>287</v>
      </c>
      <c r="P8" s="172" t="s">
        <v>288</v>
      </c>
      <c r="Q8" s="168" t="s">
        <v>296</v>
      </c>
      <c r="R8" s="172" t="s">
        <v>287</v>
      </c>
      <c r="S8" s="172" t="s">
        <v>288</v>
      </c>
      <c r="T8" s="193" t="s">
        <v>291</v>
      </c>
      <c r="U8" s="172" t="s">
        <v>292</v>
      </c>
    </row>
    <row r="9" spans="1:21" ht="15.75">
      <c r="A9" s="150">
        <v>50000</v>
      </c>
      <c r="B9" s="151" t="s">
        <v>300</v>
      </c>
      <c r="C9" s="152">
        <v>46225919.939999998</v>
      </c>
      <c r="D9" s="152">
        <v>45042812.759999998</v>
      </c>
      <c r="E9" s="163">
        <v>2125440.4500000002</v>
      </c>
      <c r="F9" s="166">
        <f>D9-E9</f>
        <v>42917372.309999995</v>
      </c>
      <c r="G9" s="167">
        <f>F9/$F$128*100</f>
        <v>3.1202197279771187</v>
      </c>
      <c r="J9" s="92" t="s">
        <v>2</v>
      </c>
      <c r="K9" s="173">
        <v>45050194.933438055</v>
      </c>
      <c r="L9" s="174">
        <f t="shared" ref="L9:L40" si="0">D9-K9</f>
        <v>-7382.1734380573034</v>
      </c>
      <c r="M9" s="175">
        <f t="shared" ref="M9:M40" si="1">D9/K9-1</f>
        <v>-1.6386551598646104E-4</v>
      </c>
      <c r="N9" s="173">
        <v>2138229.8194091097</v>
      </c>
      <c r="O9" s="174">
        <f t="shared" ref="O9:O40" si="2">E9-N9</f>
        <v>-12789.369409109466</v>
      </c>
      <c r="P9" s="175">
        <f t="shared" ref="P9:P40" si="3">E9/N9-1</f>
        <v>-5.9812884906094155E-3</v>
      </c>
      <c r="Q9" s="173">
        <v>42911965.114028946</v>
      </c>
      <c r="R9" s="174">
        <f t="shared" ref="R9:R40" si="4">F9-Q9</f>
        <v>5407.1959710493684</v>
      </c>
      <c r="S9" s="175">
        <f t="shared" ref="S9:S40" si="5">F9/Q9-1</f>
        <v>1.2600671995977031E-4</v>
      </c>
      <c r="T9" s="181">
        <v>3.2753089200000001</v>
      </c>
      <c r="U9" s="182">
        <f>G9/T9-1</f>
        <v>-4.7351012014732796E-2</v>
      </c>
    </row>
    <row r="10" spans="1:21" ht="15.75">
      <c r="A10" s="153">
        <v>110000</v>
      </c>
      <c r="B10" s="154" t="s">
        <v>301</v>
      </c>
      <c r="C10" s="155">
        <v>14260447.82</v>
      </c>
      <c r="D10" s="155">
        <v>14017730.24</v>
      </c>
      <c r="E10" s="164">
        <v>548259</v>
      </c>
      <c r="F10" s="166">
        <f t="shared" ref="F10:F73" si="6">D10-E10</f>
        <v>13469471.24</v>
      </c>
      <c r="G10" s="167">
        <f t="shared" ref="G10:G73" si="7">F10/$F$128*100</f>
        <v>0.97927034266903912</v>
      </c>
      <c r="J10" s="43" t="s">
        <v>3</v>
      </c>
      <c r="K10" s="183">
        <v>12906068.178325679</v>
      </c>
      <c r="L10" s="184">
        <f t="shared" si="0"/>
        <v>1111662.0616743211</v>
      </c>
      <c r="M10" s="185">
        <f t="shared" si="1"/>
        <v>8.613483566910296E-2</v>
      </c>
      <c r="N10" s="183">
        <v>485619.29072685982</v>
      </c>
      <c r="O10" s="184">
        <f t="shared" si="2"/>
        <v>62639.709273140179</v>
      </c>
      <c r="P10" s="185">
        <f t="shared" si="3"/>
        <v>0.12898933479224639</v>
      </c>
      <c r="Q10" s="183">
        <v>12420448.88759882</v>
      </c>
      <c r="R10" s="184">
        <f t="shared" si="4"/>
        <v>1049022.3524011802</v>
      </c>
      <c r="S10" s="185">
        <f t="shared" si="5"/>
        <v>8.445929465951707E-2</v>
      </c>
      <c r="T10" s="186">
        <v>0.94800614999999999</v>
      </c>
      <c r="U10" s="187">
        <f t="shared" ref="U10:U73" si="8">G10/T10-1</f>
        <v>3.2978892245624225E-2</v>
      </c>
    </row>
    <row r="11" spans="1:21" ht="15.75">
      <c r="A11" s="153">
        <v>90000</v>
      </c>
      <c r="B11" s="154" t="s">
        <v>306</v>
      </c>
      <c r="C11" s="155">
        <v>43098521.549999997</v>
      </c>
      <c r="D11" s="155">
        <v>41747865.170000002</v>
      </c>
      <c r="E11" s="164">
        <v>2110263.5</v>
      </c>
      <c r="F11" s="166">
        <f t="shared" si="6"/>
        <v>39637601.670000002</v>
      </c>
      <c r="G11" s="167">
        <f t="shared" si="7"/>
        <v>2.8817707152964509</v>
      </c>
      <c r="J11" s="43" t="s">
        <v>4</v>
      </c>
      <c r="K11" s="183">
        <v>39552009.22305508</v>
      </c>
      <c r="L11" s="184">
        <f t="shared" si="0"/>
        <v>2195855.9469449222</v>
      </c>
      <c r="M11" s="185">
        <f t="shared" si="1"/>
        <v>5.5518189595914258E-2</v>
      </c>
      <c r="N11" s="183">
        <v>1801124.9651396407</v>
      </c>
      <c r="O11" s="184">
        <f t="shared" si="2"/>
        <v>309138.53486035927</v>
      </c>
      <c r="P11" s="185">
        <f t="shared" si="3"/>
        <v>0.17163636107636315</v>
      </c>
      <c r="Q11" s="183">
        <v>37750884.257915437</v>
      </c>
      <c r="R11" s="184">
        <f t="shared" si="4"/>
        <v>1886717.4120845646</v>
      </c>
      <c r="S11" s="185">
        <f t="shared" si="5"/>
        <v>4.9978098504777746E-2</v>
      </c>
      <c r="T11" s="186">
        <v>2.8813830299999998</v>
      </c>
      <c r="U11" s="187">
        <f t="shared" si="8"/>
        <v>1.3454833752213347E-4</v>
      </c>
    </row>
    <row r="12" spans="1:21" ht="15.75">
      <c r="A12" s="153">
        <v>130000</v>
      </c>
      <c r="B12" s="154" t="s">
        <v>307</v>
      </c>
      <c r="C12" s="155">
        <v>58692726.119999997</v>
      </c>
      <c r="D12" s="155">
        <v>54142351.469999999</v>
      </c>
      <c r="E12" s="164">
        <v>1685790.5499999998</v>
      </c>
      <c r="F12" s="166">
        <f t="shared" si="6"/>
        <v>52456560.920000002</v>
      </c>
      <c r="G12" s="167">
        <f t="shared" si="7"/>
        <v>3.813746914935892</v>
      </c>
      <c r="J12" s="43" t="s">
        <v>5</v>
      </c>
      <c r="K12" s="183">
        <v>50280861.790769547</v>
      </c>
      <c r="L12" s="184">
        <f t="shared" si="0"/>
        <v>3861489.6792304516</v>
      </c>
      <c r="M12" s="185">
        <f t="shared" si="1"/>
        <v>7.6798398867923501E-2</v>
      </c>
      <c r="N12" s="183">
        <v>1659742.9155212548</v>
      </c>
      <c r="O12" s="184">
        <f t="shared" si="2"/>
        <v>26047.634478745051</v>
      </c>
      <c r="P12" s="185">
        <f t="shared" si="3"/>
        <v>1.5693776569345674E-2</v>
      </c>
      <c r="Q12" s="183">
        <v>48621118.875248291</v>
      </c>
      <c r="R12" s="184">
        <f t="shared" si="4"/>
        <v>3835442.0447517112</v>
      </c>
      <c r="S12" s="185">
        <f t="shared" si="5"/>
        <v>7.8884281840421178E-2</v>
      </c>
      <c r="T12" s="186">
        <v>3.7110671599999998</v>
      </c>
      <c r="U12" s="187">
        <f t="shared" si="8"/>
        <v>2.7668525119306064E-2</v>
      </c>
    </row>
    <row r="13" spans="1:21" ht="15.75">
      <c r="A13" s="153">
        <v>170000</v>
      </c>
      <c r="B13" s="154" t="s">
        <v>308</v>
      </c>
      <c r="C13" s="155">
        <v>41429670.009999998</v>
      </c>
      <c r="D13" s="155">
        <v>41055804.409999996</v>
      </c>
      <c r="E13" s="164">
        <v>1810311.42</v>
      </c>
      <c r="F13" s="166">
        <f t="shared" si="6"/>
        <v>39245492.989999995</v>
      </c>
      <c r="G13" s="167">
        <f t="shared" si="7"/>
        <v>2.8532632561256106</v>
      </c>
      <c r="J13" s="43" t="s">
        <v>6</v>
      </c>
      <c r="K13" s="183">
        <v>40987935.32763046</v>
      </c>
      <c r="L13" s="184">
        <f t="shared" si="0"/>
        <v>67869.082369536161</v>
      </c>
      <c r="M13" s="185">
        <f t="shared" si="1"/>
        <v>1.6558307176741671E-3</v>
      </c>
      <c r="N13" s="183">
        <v>1709786.4838560964</v>
      </c>
      <c r="O13" s="184">
        <f t="shared" si="2"/>
        <v>100524.93614390353</v>
      </c>
      <c r="P13" s="185">
        <f t="shared" si="3"/>
        <v>5.8793853556023512E-2</v>
      </c>
      <c r="Q13" s="183">
        <v>39278148.843774363</v>
      </c>
      <c r="R13" s="184">
        <f t="shared" si="4"/>
        <v>-32655.853774368763</v>
      </c>
      <c r="S13" s="185">
        <f t="shared" si="5"/>
        <v>-8.3140002102066735E-4</v>
      </c>
      <c r="T13" s="186">
        <v>2.9979533900000002</v>
      </c>
      <c r="U13" s="187">
        <f t="shared" si="8"/>
        <v>-4.8262969783659515E-2</v>
      </c>
    </row>
    <row r="14" spans="1:21" ht="15.75">
      <c r="A14" s="153">
        <v>210000</v>
      </c>
      <c r="B14" s="154" t="s">
        <v>309</v>
      </c>
      <c r="C14" s="155">
        <v>16245761.029999999</v>
      </c>
      <c r="D14" s="155">
        <v>15954149.619999999</v>
      </c>
      <c r="E14" s="164">
        <v>791424.98</v>
      </c>
      <c r="F14" s="166">
        <f t="shared" si="6"/>
        <v>15162724.639999999</v>
      </c>
      <c r="G14" s="167">
        <f t="shared" si="7"/>
        <v>1.1023748660536938</v>
      </c>
      <c r="J14" s="43" t="s">
        <v>7</v>
      </c>
      <c r="K14" s="183">
        <v>15421184.882271586</v>
      </c>
      <c r="L14" s="184">
        <f t="shared" si="0"/>
        <v>532964.73772841319</v>
      </c>
      <c r="M14" s="185">
        <f t="shared" si="1"/>
        <v>3.4560556909029483E-2</v>
      </c>
      <c r="N14" s="183">
        <v>796513.66526086931</v>
      </c>
      <c r="O14" s="184">
        <f t="shared" si="2"/>
        <v>-5088.6852608693298</v>
      </c>
      <c r="P14" s="185">
        <f t="shared" si="3"/>
        <v>-6.388698000809212E-3</v>
      </c>
      <c r="Q14" s="183">
        <v>14624671.217010716</v>
      </c>
      <c r="R14" s="184">
        <f t="shared" si="4"/>
        <v>538053.42298928276</v>
      </c>
      <c r="S14" s="185">
        <f t="shared" si="5"/>
        <v>3.6790804730259197E-2</v>
      </c>
      <c r="T14" s="186">
        <v>1.11624616</v>
      </c>
      <c r="U14" s="187">
        <f t="shared" si="8"/>
        <v>-1.2426733854391192E-2</v>
      </c>
    </row>
    <row r="15" spans="1:21" ht="15.75">
      <c r="A15" s="153">
        <v>10000</v>
      </c>
      <c r="B15" s="154" t="s">
        <v>302</v>
      </c>
      <c r="C15" s="155">
        <v>611619560.88999999</v>
      </c>
      <c r="D15" s="155">
        <v>589159304.62</v>
      </c>
      <c r="E15" s="164">
        <v>19697023.370000001</v>
      </c>
      <c r="F15" s="166">
        <f t="shared" si="6"/>
        <v>569462281.25</v>
      </c>
      <c r="G15" s="167">
        <f t="shared" si="7"/>
        <v>41.401589814507091</v>
      </c>
      <c r="J15" s="43" t="s">
        <v>8</v>
      </c>
      <c r="K15" s="183">
        <v>550059248.68099785</v>
      </c>
      <c r="L15" s="184">
        <f t="shared" si="0"/>
        <v>39100055.939002156</v>
      </c>
      <c r="M15" s="185">
        <f t="shared" si="1"/>
        <v>7.1083353352863865E-2</v>
      </c>
      <c r="N15" s="183">
        <v>18412996.084256776</v>
      </c>
      <c r="O15" s="184">
        <f t="shared" si="2"/>
        <v>1284027.2857432254</v>
      </c>
      <c r="P15" s="185">
        <f t="shared" si="3"/>
        <v>6.973483727838703E-2</v>
      </c>
      <c r="Q15" s="183">
        <v>531646252.59674108</v>
      </c>
      <c r="R15" s="184">
        <f t="shared" si="4"/>
        <v>37816028.65325892</v>
      </c>
      <c r="S15" s="185">
        <f t="shared" si="5"/>
        <v>7.1130057756548792E-2</v>
      </c>
      <c r="T15" s="186">
        <v>40.57855911</v>
      </c>
      <c r="U15" s="187">
        <f t="shared" si="8"/>
        <v>2.0282403381451486E-2</v>
      </c>
    </row>
    <row r="16" spans="1:21" ht="15.75">
      <c r="A16" s="153">
        <v>250000</v>
      </c>
      <c r="B16" s="154" t="s">
        <v>9</v>
      </c>
      <c r="C16" s="155">
        <v>18364044.68</v>
      </c>
      <c r="D16" s="155">
        <v>18064222.41</v>
      </c>
      <c r="E16" s="164">
        <v>738629.08</v>
      </c>
      <c r="F16" s="166">
        <f t="shared" si="6"/>
        <v>17325593.330000002</v>
      </c>
      <c r="G16" s="167">
        <f t="shared" si="7"/>
        <v>1.2596218080802346</v>
      </c>
      <c r="J16" s="43" t="s">
        <v>149</v>
      </c>
      <c r="K16" s="183">
        <v>18049557.287664842</v>
      </c>
      <c r="L16" s="184">
        <f t="shared" si="0"/>
        <v>14665.122335158288</v>
      </c>
      <c r="M16" s="185">
        <f t="shared" si="1"/>
        <v>8.1249207952494018E-4</v>
      </c>
      <c r="N16" s="183">
        <v>710049.2598220841</v>
      </c>
      <c r="O16" s="184">
        <f t="shared" si="2"/>
        <v>28579.820177915855</v>
      </c>
      <c r="P16" s="185">
        <f t="shared" si="3"/>
        <v>4.025047527699277E-2</v>
      </c>
      <c r="Q16" s="183">
        <v>17339508.027842756</v>
      </c>
      <c r="R16" s="184">
        <f t="shared" si="4"/>
        <v>-13914.697842754424</v>
      </c>
      <c r="S16" s="185">
        <f t="shared" si="5"/>
        <v>-8.0248515819547617E-4</v>
      </c>
      <c r="T16" s="186">
        <v>1.3234594399999999</v>
      </c>
      <c r="U16" s="187">
        <f t="shared" si="8"/>
        <v>-4.8235427539634612E-2</v>
      </c>
    </row>
    <row r="17" spans="1:21" ht="15.75">
      <c r="A17" s="153">
        <v>270000</v>
      </c>
      <c r="B17" s="154" t="s">
        <v>303</v>
      </c>
      <c r="C17" s="155">
        <v>31677269.039999999</v>
      </c>
      <c r="D17" s="155">
        <v>31515963.530000001</v>
      </c>
      <c r="E17" s="164">
        <v>1166127.3599999999</v>
      </c>
      <c r="F17" s="166">
        <f t="shared" si="6"/>
        <v>30349836.170000002</v>
      </c>
      <c r="G17" s="167">
        <f t="shared" si="7"/>
        <v>2.2065227310396707</v>
      </c>
      <c r="J17" s="43" t="s">
        <v>10</v>
      </c>
      <c r="K17" s="183">
        <v>30666400.048946794</v>
      </c>
      <c r="L17" s="184">
        <f t="shared" si="0"/>
        <v>849563.48105320707</v>
      </c>
      <c r="M17" s="185">
        <f t="shared" si="1"/>
        <v>2.7703397845759925E-2</v>
      </c>
      <c r="N17" s="183">
        <v>1093306.8821463739</v>
      </c>
      <c r="O17" s="184">
        <f t="shared" si="2"/>
        <v>72820.477853626013</v>
      </c>
      <c r="P17" s="185">
        <f t="shared" si="3"/>
        <v>6.660570700027546E-2</v>
      </c>
      <c r="Q17" s="183">
        <v>29573093.166800421</v>
      </c>
      <c r="R17" s="184">
        <f t="shared" si="4"/>
        <v>776743.00319958106</v>
      </c>
      <c r="S17" s="185">
        <f t="shared" si="5"/>
        <v>2.6265193120602381E-2</v>
      </c>
      <c r="T17" s="186">
        <v>2.2572029900000001</v>
      </c>
      <c r="U17" s="187">
        <f t="shared" si="8"/>
        <v>-2.2452681121217788E-2</v>
      </c>
    </row>
    <row r="18" spans="1:21" ht="15.75">
      <c r="A18" s="153">
        <v>604300</v>
      </c>
      <c r="B18" s="154" t="s">
        <v>310</v>
      </c>
      <c r="C18" s="155">
        <v>1133521.28</v>
      </c>
      <c r="D18" s="155">
        <v>1132230.71</v>
      </c>
      <c r="E18" s="164">
        <v>54474.33</v>
      </c>
      <c r="F18" s="166">
        <f t="shared" si="6"/>
        <v>1077756.3799999999</v>
      </c>
      <c r="G18" s="167">
        <f t="shared" si="7"/>
        <v>7.8356072094508067E-2</v>
      </c>
      <c r="J18" s="43" t="s">
        <v>150</v>
      </c>
      <c r="K18" s="183">
        <v>1088582.4070437846</v>
      </c>
      <c r="L18" s="184">
        <f t="shared" si="0"/>
        <v>43648.302956215339</v>
      </c>
      <c r="M18" s="185">
        <f t="shared" si="1"/>
        <v>4.0096461851472531E-2</v>
      </c>
      <c r="N18" s="183">
        <v>50167.970017245207</v>
      </c>
      <c r="O18" s="184">
        <f t="shared" si="2"/>
        <v>4306.3599827547951</v>
      </c>
      <c r="P18" s="185">
        <f t="shared" si="3"/>
        <v>8.583883265108172E-2</v>
      </c>
      <c r="Q18" s="183">
        <v>1038414.4370265395</v>
      </c>
      <c r="R18" s="184">
        <f t="shared" si="4"/>
        <v>39341.94297346042</v>
      </c>
      <c r="S18" s="185">
        <f t="shared" si="5"/>
        <v>3.7886552392428774E-2</v>
      </c>
      <c r="T18" s="186">
        <v>7.9258270000000006E-2</v>
      </c>
      <c r="U18" s="187">
        <f t="shared" si="8"/>
        <v>-1.1383012845119334E-2</v>
      </c>
    </row>
    <row r="19" spans="1:21" ht="15.75">
      <c r="A19" s="153">
        <v>320200</v>
      </c>
      <c r="B19" s="154" t="s">
        <v>311</v>
      </c>
      <c r="C19" s="155">
        <v>5935836.5</v>
      </c>
      <c r="D19" s="155">
        <v>5936195.3600000003</v>
      </c>
      <c r="E19" s="164">
        <v>266121.88</v>
      </c>
      <c r="F19" s="166">
        <f t="shared" si="6"/>
        <v>5670073.4800000004</v>
      </c>
      <c r="G19" s="167">
        <f t="shared" si="7"/>
        <v>0.41223108916324697</v>
      </c>
      <c r="J19" s="43" t="s">
        <v>151</v>
      </c>
      <c r="K19" s="183">
        <v>5833370.2141706645</v>
      </c>
      <c r="L19" s="184">
        <f t="shared" si="0"/>
        <v>102825.14582933579</v>
      </c>
      <c r="M19" s="185">
        <f t="shared" si="1"/>
        <v>1.762705641064044E-2</v>
      </c>
      <c r="N19" s="183">
        <v>256576.72693951661</v>
      </c>
      <c r="O19" s="184">
        <f t="shared" si="2"/>
        <v>9545.153060483397</v>
      </c>
      <c r="P19" s="185">
        <f t="shared" si="3"/>
        <v>3.7201944129303222E-2</v>
      </c>
      <c r="Q19" s="183">
        <v>5576793.4872311484</v>
      </c>
      <c r="R19" s="184">
        <f t="shared" si="4"/>
        <v>93279.99276885204</v>
      </c>
      <c r="S19" s="185">
        <f t="shared" si="5"/>
        <v>1.6726456337755602E-2</v>
      </c>
      <c r="T19" s="186">
        <v>0.42565566999999999</v>
      </c>
      <c r="U19" s="187">
        <f t="shared" si="8"/>
        <v>-3.1538592770896323E-2</v>
      </c>
    </row>
    <row r="20" spans="1:21" ht="15.75">
      <c r="A20" s="153">
        <v>640600</v>
      </c>
      <c r="B20" s="154" t="s">
        <v>312</v>
      </c>
      <c r="C20" s="155">
        <v>4559816.8600000003</v>
      </c>
      <c r="D20" s="155">
        <v>4362756.93</v>
      </c>
      <c r="E20" s="164">
        <v>189923.42</v>
      </c>
      <c r="F20" s="166">
        <f t="shared" si="6"/>
        <v>4172833.51</v>
      </c>
      <c r="G20" s="167">
        <f t="shared" si="7"/>
        <v>0.3033773210861801</v>
      </c>
      <c r="J20" s="43" t="s">
        <v>152</v>
      </c>
      <c r="K20" s="183">
        <v>4192728.3282394526</v>
      </c>
      <c r="L20" s="184">
        <f t="shared" si="0"/>
        <v>170028.60176054714</v>
      </c>
      <c r="M20" s="185">
        <f t="shared" si="1"/>
        <v>4.055321224018904E-2</v>
      </c>
      <c r="N20" s="183">
        <v>176890.17137068088</v>
      </c>
      <c r="O20" s="184">
        <f t="shared" si="2"/>
        <v>13033.248629319132</v>
      </c>
      <c r="P20" s="185">
        <f t="shared" si="3"/>
        <v>7.3679891473491743E-2</v>
      </c>
      <c r="Q20" s="183">
        <v>4015838.1568687716</v>
      </c>
      <c r="R20" s="184">
        <f t="shared" si="4"/>
        <v>156995.35313122813</v>
      </c>
      <c r="S20" s="185">
        <f t="shared" si="5"/>
        <v>3.9094043882893947E-2</v>
      </c>
      <c r="T20" s="186">
        <v>0.30651381999999999</v>
      </c>
      <c r="U20" s="187">
        <f t="shared" si="8"/>
        <v>-1.0232814017390512E-2</v>
      </c>
    </row>
    <row r="21" spans="1:21" ht="15.75">
      <c r="A21" s="153">
        <v>560800</v>
      </c>
      <c r="B21" s="154" t="s">
        <v>313</v>
      </c>
      <c r="C21" s="155">
        <v>1401656.04</v>
      </c>
      <c r="D21" s="155">
        <v>1394335.53</v>
      </c>
      <c r="E21" s="164">
        <v>48634.36</v>
      </c>
      <c r="F21" s="166">
        <f t="shared" si="6"/>
        <v>1345701.17</v>
      </c>
      <c r="G21" s="167">
        <f t="shared" si="7"/>
        <v>9.7836449731045785E-2</v>
      </c>
      <c r="J21" s="43" t="s">
        <v>153</v>
      </c>
      <c r="K21" s="183">
        <v>1345749.5688698415</v>
      </c>
      <c r="L21" s="184">
        <f t="shared" si="0"/>
        <v>48585.96113015851</v>
      </c>
      <c r="M21" s="185">
        <f t="shared" si="1"/>
        <v>3.6103270812087862E-2</v>
      </c>
      <c r="N21" s="183">
        <v>47594.379087199275</v>
      </c>
      <c r="O21" s="184">
        <f t="shared" si="2"/>
        <v>1039.9809128007255</v>
      </c>
      <c r="P21" s="185">
        <f t="shared" si="3"/>
        <v>2.1850918800628616E-2</v>
      </c>
      <c r="Q21" s="183">
        <v>1298155.1897826423</v>
      </c>
      <c r="R21" s="184">
        <f t="shared" si="4"/>
        <v>47545.980217357632</v>
      </c>
      <c r="S21" s="185">
        <f t="shared" si="5"/>
        <v>3.6625806060459176E-2</v>
      </c>
      <c r="T21" s="186">
        <v>9.9083299999999999E-2</v>
      </c>
      <c r="U21" s="187">
        <f t="shared" si="8"/>
        <v>-1.258385892430125E-2</v>
      </c>
    </row>
    <row r="22" spans="1:21" ht="15.75">
      <c r="A22" s="153">
        <v>661000</v>
      </c>
      <c r="B22" s="154" t="s">
        <v>314</v>
      </c>
      <c r="C22" s="155">
        <v>2213365.7400000002</v>
      </c>
      <c r="D22" s="155">
        <v>2170341.41</v>
      </c>
      <c r="E22" s="164">
        <v>105966.12</v>
      </c>
      <c r="F22" s="166">
        <f t="shared" si="6"/>
        <v>2064375.29</v>
      </c>
      <c r="G22" s="167">
        <f t="shared" si="7"/>
        <v>0.1500861809357705</v>
      </c>
      <c r="J22" s="43" t="s">
        <v>154</v>
      </c>
      <c r="K22" s="183">
        <v>2114630.0817866717</v>
      </c>
      <c r="L22" s="184">
        <f t="shared" si="0"/>
        <v>55711.328213328496</v>
      </c>
      <c r="M22" s="185">
        <f t="shared" si="1"/>
        <v>2.6345661443659019E-2</v>
      </c>
      <c r="N22" s="183">
        <v>111362.84084894224</v>
      </c>
      <c r="O22" s="184">
        <f t="shared" si="2"/>
        <v>-5396.7208489422483</v>
      </c>
      <c r="P22" s="185">
        <f t="shared" si="3"/>
        <v>-4.846069665430508E-2</v>
      </c>
      <c r="Q22" s="183">
        <v>2003267.2409377294</v>
      </c>
      <c r="R22" s="184">
        <f t="shared" si="4"/>
        <v>61108.049062270671</v>
      </c>
      <c r="S22" s="185">
        <f t="shared" si="5"/>
        <v>3.0504192258276053E-2</v>
      </c>
      <c r="T22" s="186">
        <v>0.15290185000000001</v>
      </c>
      <c r="U22" s="187">
        <f t="shared" si="8"/>
        <v>-1.8414878984325589E-2</v>
      </c>
    </row>
    <row r="23" spans="1:21" ht="15.75">
      <c r="A23" s="153">
        <v>624200</v>
      </c>
      <c r="B23" s="154" t="s">
        <v>315</v>
      </c>
      <c r="C23" s="155">
        <v>836159.55</v>
      </c>
      <c r="D23" s="155">
        <v>733889.21</v>
      </c>
      <c r="E23" s="164">
        <v>21797.27</v>
      </c>
      <c r="F23" s="166">
        <f t="shared" si="6"/>
        <v>712091.94</v>
      </c>
      <c r="G23" s="167">
        <f t="shared" si="7"/>
        <v>5.1771187277553504E-2</v>
      </c>
      <c r="J23" s="43" t="s">
        <v>155</v>
      </c>
      <c r="K23" s="183">
        <v>737836.03963551717</v>
      </c>
      <c r="L23" s="184">
        <f t="shared" si="0"/>
        <v>-3946.829635517206</v>
      </c>
      <c r="M23" s="185">
        <f t="shared" si="1"/>
        <v>-5.3491960591500742E-3</v>
      </c>
      <c r="N23" s="183">
        <v>20691.174210733006</v>
      </c>
      <c r="O23" s="184">
        <f t="shared" si="2"/>
        <v>1106.095789266994</v>
      </c>
      <c r="P23" s="185">
        <f t="shared" si="3"/>
        <v>5.3457371631100425E-2</v>
      </c>
      <c r="Q23" s="183">
        <v>717144.86542478413</v>
      </c>
      <c r="R23" s="184">
        <f t="shared" si="4"/>
        <v>-5052.9254247841891</v>
      </c>
      <c r="S23" s="185">
        <f t="shared" si="5"/>
        <v>-7.0458922156421133E-3</v>
      </c>
      <c r="T23" s="186">
        <v>5.4736970000000003E-2</v>
      </c>
      <c r="U23" s="187">
        <f t="shared" si="8"/>
        <v>-5.4182442368412076E-2</v>
      </c>
    </row>
    <row r="24" spans="1:21" ht="15.75">
      <c r="A24" s="153">
        <v>360200</v>
      </c>
      <c r="B24" s="154" t="s">
        <v>316</v>
      </c>
      <c r="C24" s="155">
        <v>7654010.2000000002</v>
      </c>
      <c r="D24" s="155">
        <v>7520229.3099999996</v>
      </c>
      <c r="E24" s="164">
        <v>408473.77999999997</v>
      </c>
      <c r="F24" s="166">
        <f t="shared" si="6"/>
        <v>7111755.5299999993</v>
      </c>
      <c r="G24" s="167">
        <f t="shared" si="7"/>
        <v>0.51704563236006684</v>
      </c>
      <c r="J24" s="43" t="s">
        <v>156</v>
      </c>
      <c r="K24" s="183">
        <v>7813593.875390579</v>
      </c>
      <c r="L24" s="184">
        <f t="shared" si="0"/>
        <v>-293364.5653905794</v>
      </c>
      <c r="M24" s="185">
        <f t="shared" si="1"/>
        <v>-3.7545407410353171E-2</v>
      </c>
      <c r="N24" s="183">
        <v>391212.74210163858</v>
      </c>
      <c r="O24" s="184">
        <f t="shared" si="2"/>
        <v>17261.037898361392</v>
      </c>
      <c r="P24" s="185">
        <f t="shared" si="3"/>
        <v>4.4121870380890993E-2</v>
      </c>
      <c r="Q24" s="183">
        <v>7422381.1332889404</v>
      </c>
      <c r="R24" s="184">
        <f t="shared" si="4"/>
        <v>-310625.60328894109</v>
      </c>
      <c r="S24" s="185">
        <f t="shared" si="5"/>
        <v>-4.1849858921391592E-2</v>
      </c>
      <c r="T24" s="186">
        <v>0.56652243999999996</v>
      </c>
      <c r="U24" s="187">
        <f t="shared" si="8"/>
        <v>-8.7334241587911587E-2</v>
      </c>
    </row>
    <row r="25" spans="1:21" ht="15.75">
      <c r="A25" s="153">
        <v>424701</v>
      </c>
      <c r="B25" s="154" t="s">
        <v>317</v>
      </c>
      <c r="C25" s="155">
        <v>3334832.71</v>
      </c>
      <c r="D25" s="155">
        <v>3115398.17</v>
      </c>
      <c r="E25" s="164">
        <v>131494.51</v>
      </c>
      <c r="F25" s="166">
        <f t="shared" si="6"/>
        <v>2983903.66</v>
      </c>
      <c r="G25" s="167">
        <f t="shared" si="7"/>
        <v>0.21693860935996179</v>
      </c>
      <c r="J25" s="43" t="s">
        <v>157</v>
      </c>
      <c r="K25" s="183">
        <v>2955028.485893649</v>
      </c>
      <c r="L25" s="184">
        <f t="shared" si="0"/>
        <v>160369.68410635088</v>
      </c>
      <c r="M25" s="185">
        <f t="shared" si="1"/>
        <v>5.4270097520854321E-2</v>
      </c>
      <c r="N25" s="183">
        <v>130904.22080693906</v>
      </c>
      <c r="O25" s="184">
        <f t="shared" si="2"/>
        <v>590.28919306094758</v>
      </c>
      <c r="P25" s="185">
        <f t="shared" si="3"/>
        <v>4.5093213146389921E-3</v>
      </c>
      <c r="Q25" s="183">
        <v>2824124.26508671</v>
      </c>
      <c r="R25" s="184">
        <f t="shared" si="4"/>
        <v>159779.39491329016</v>
      </c>
      <c r="S25" s="185">
        <f t="shared" si="5"/>
        <v>5.6576616294320425E-2</v>
      </c>
      <c r="T25" s="186">
        <v>0.21555478</v>
      </c>
      <c r="U25" s="187">
        <f t="shared" si="8"/>
        <v>6.4198500258809688E-3</v>
      </c>
    </row>
    <row r="26" spans="1:21" ht="15.75">
      <c r="A26" s="153">
        <v>360800</v>
      </c>
      <c r="B26" s="154" t="s">
        <v>304</v>
      </c>
      <c r="C26" s="155">
        <v>1527145.67</v>
      </c>
      <c r="D26" s="155">
        <v>1518923.16</v>
      </c>
      <c r="E26" s="164">
        <v>74030.720000000001</v>
      </c>
      <c r="F26" s="166">
        <f t="shared" si="6"/>
        <v>1444892.44</v>
      </c>
      <c r="G26" s="167">
        <f t="shared" si="7"/>
        <v>0.10504794803204939</v>
      </c>
      <c r="J26" s="43" t="s">
        <v>158</v>
      </c>
      <c r="K26" s="183">
        <v>1514866.8191985248</v>
      </c>
      <c r="L26" s="184">
        <f t="shared" si="0"/>
        <v>4056.3408014751039</v>
      </c>
      <c r="M26" s="185">
        <f t="shared" si="1"/>
        <v>2.6776880647640944E-3</v>
      </c>
      <c r="N26" s="183">
        <v>74327.991872556217</v>
      </c>
      <c r="O26" s="184">
        <f t="shared" si="2"/>
        <v>-297.27187255621538</v>
      </c>
      <c r="P26" s="185">
        <f t="shared" si="3"/>
        <v>-3.9994605675062189E-3</v>
      </c>
      <c r="Q26" s="183">
        <v>1440538.8273259685</v>
      </c>
      <c r="R26" s="184">
        <f t="shared" si="4"/>
        <v>4353.6126740314066</v>
      </c>
      <c r="S26" s="185">
        <f t="shared" si="5"/>
        <v>3.0222112666777878E-3</v>
      </c>
      <c r="T26" s="186">
        <v>0.10995091</v>
      </c>
      <c r="U26" s="187">
        <f t="shared" si="8"/>
        <v>-4.4592281846058457E-2</v>
      </c>
    </row>
    <row r="27" spans="1:21" ht="15.75">
      <c r="A27" s="153">
        <v>460800</v>
      </c>
      <c r="B27" s="154" t="s">
        <v>318</v>
      </c>
      <c r="C27" s="155">
        <v>3622405.97</v>
      </c>
      <c r="D27" s="155">
        <v>3577453.34</v>
      </c>
      <c r="E27" s="164">
        <v>176439.72</v>
      </c>
      <c r="F27" s="166">
        <f t="shared" si="6"/>
        <v>3401013.6199999996</v>
      </c>
      <c r="G27" s="167">
        <f t="shared" si="7"/>
        <v>0.24726373543075092</v>
      </c>
      <c r="J27" s="43" t="s">
        <v>159</v>
      </c>
      <c r="K27" s="183">
        <v>3583196.8230118216</v>
      </c>
      <c r="L27" s="184">
        <f t="shared" si="0"/>
        <v>-5743.4830118217506</v>
      </c>
      <c r="M27" s="185">
        <f t="shared" si="1"/>
        <v>-1.6028935320929749E-3</v>
      </c>
      <c r="N27" s="183">
        <v>157278.9568642182</v>
      </c>
      <c r="O27" s="184">
        <f t="shared" si="2"/>
        <v>19160.763135781803</v>
      </c>
      <c r="P27" s="185">
        <f t="shared" si="3"/>
        <v>0.1218266163370072</v>
      </c>
      <c r="Q27" s="183">
        <v>3425917.8661476034</v>
      </c>
      <c r="R27" s="184">
        <f t="shared" si="4"/>
        <v>-24904.246147603728</v>
      </c>
      <c r="S27" s="185">
        <f t="shared" si="5"/>
        <v>-7.2693646259559541E-3</v>
      </c>
      <c r="T27" s="186">
        <v>0.26148743000000002</v>
      </c>
      <c r="U27" s="187">
        <f t="shared" si="8"/>
        <v>-5.4395328177913149E-2</v>
      </c>
    </row>
    <row r="28" spans="1:21" ht="15.75">
      <c r="A28" s="153" t="s">
        <v>160</v>
      </c>
      <c r="B28" s="154" t="s">
        <v>319</v>
      </c>
      <c r="C28" s="155">
        <v>10286136.960000001</v>
      </c>
      <c r="D28" s="155">
        <v>10256467.199999999</v>
      </c>
      <c r="E28" s="164">
        <v>317212.31</v>
      </c>
      <c r="F28" s="166">
        <f t="shared" si="6"/>
        <v>9939254.8899999987</v>
      </c>
      <c r="G28" s="167">
        <f t="shared" si="7"/>
        <v>0.72261318715323386</v>
      </c>
      <c r="J28" s="43" t="s">
        <v>161</v>
      </c>
      <c r="K28" s="183">
        <v>9046913.008463243</v>
      </c>
      <c r="L28" s="184">
        <f t="shared" si="0"/>
        <v>1209554.1915367562</v>
      </c>
      <c r="M28" s="185">
        <f t="shared" si="1"/>
        <v>0.13369800178306535</v>
      </c>
      <c r="N28" s="183">
        <v>268448.50057768595</v>
      </c>
      <c r="O28" s="184">
        <f t="shared" si="2"/>
        <v>48763.809422314051</v>
      </c>
      <c r="P28" s="185">
        <f t="shared" si="3"/>
        <v>0.18165051887932737</v>
      </c>
      <c r="Q28" s="183">
        <v>8778464.5078855567</v>
      </c>
      <c r="R28" s="184">
        <f t="shared" si="4"/>
        <v>1160790.3821144421</v>
      </c>
      <c r="S28" s="185">
        <f t="shared" si="5"/>
        <v>0.132231597117209</v>
      </c>
      <c r="T28" s="186">
        <v>0.67002717999999994</v>
      </c>
      <c r="U28" s="187">
        <f t="shared" si="8"/>
        <v>7.8483393991918282E-2</v>
      </c>
    </row>
    <row r="29" spans="1:21" ht="15.75">
      <c r="A29" s="153" t="s">
        <v>162</v>
      </c>
      <c r="B29" s="154" t="s">
        <v>320</v>
      </c>
      <c r="C29" s="155">
        <v>11566614.460000001</v>
      </c>
      <c r="D29" s="155">
        <v>10638038.58</v>
      </c>
      <c r="E29" s="164">
        <v>320286.67</v>
      </c>
      <c r="F29" s="166">
        <f t="shared" si="6"/>
        <v>10317751.91</v>
      </c>
      <c r="G29" s="167">
        <f t="shared" si="7"/>
        <v>0.75013103843858331</v>
      </c>
      <c r="J29" s="43" t="s">
        <v>163</v>
      </c>
      <c r="K29" s="183">
        <v>11085341.346947372</v>
      </c>
      <c r="L29" s="184">
        <f t="shared" si="0"/>
        <v>-447302.76694737189</v>
      </c>
      <c r="M29" s="185">
        <f t="shared" si="1"/>
        <v>-4.0350833857772717E-2</v>
      </c>
      <c r="N29" s="183">
        <v>272100.4433668562</v>
      </c>
      <c r="O29" s="184">
        <f t="shared" si="2"/>
        <v>48186.226633143786</v>
      </c>
      <c r="P29" s="185">
        <f t="shared" si="3"/>
        <v>0.17708984975146569</v>
      </c>
      <c r="Q29" s="183">
        <v>10813240.903580517</v>
      </c>
      <c r="R29" s="184">
        <f t="shared" si="4"/>
        <v>-495488.99358051643</v>
      </c>
      <c r="S29" s="185">
        <f t="shared" si="5"/>
        <v>-4.5822431775883965E-2</v>
      </c>
      <c r="T29" s="186">
        <v>0.82533400999999995</v>
      </c>
      <c r="U29" s="187">
        <f t="shared" si="8"/>
        <v>-9.1118226863590279E-2</v>
      </c>
    </row>
    <row r="30" spans="1:21" ht="15.75">
      <c r="A30" s="153" t="s">
        <v>164</v>
      </c>
      <c r="B30" s="154" t="s">
        <v>321</v>
      </c>
      <c r="C30" s="155">
        <v>4103688</v>
      </c>
      <c r="D30" s="155">
        <v>4078607.03</v>
      </c>
      <c r="E30" s="164">
        <v>154510.41999999998</v>
      </c>
      <c r="F30" s="166">
        <f t="shared" si="6"/>
        <v>3924096.61</v>
      </c>
      <c r="G30" s="167">
        <f t="shared" si="7"/>
        <v>0.28529341378519585</v>
      </c>
      <c r="J30" s="43" t="s">
        <v>165</v>
      </c>
      <c r="K30" s="183">
        <v>3816855.9655323536</v>
      </c>
      <c r="L30" s="184">
        <f t="shared" si="0"/>
        <v>261751.06446764618</v>
      </c>
      <c r="M30" s="185">
        <f t="shared" si="1"/>
        <v>6.8577663614073137E-2</v>
      </c>
      <c r="N30" s="183">
        <v>113788.60962658151</v>
      </c>
      <c r="O30" s="184">
        <f t="shared" si="2"/>
        <v>40721.81037341847</v>
      </c>
      <c r="P30" s="185">
        <f t="shared" si="3"/>
        <v>0.35787246638353931</v>
      </c>
      <c r="Q30" s="183">
        <v>3703067.3559057722</v>
      </c>
      <c r="R30" s="184">
        <f t="shared" si="4"/>
        <v>221029.25409422768</v>
      </c>
      <c r="S30" s="185">
        <f t="shared" si="5"/>
        <v>5.9688153860264714E-2</v>
      </c>
      <c r="T30" s="186">
        <v>0.28264120999999998</v>
      </c>
      <c r="U30" s="187">
        <f t="shared" si="8"/>
        <v>9.3836414909060917E-3</v>
      </c>
    </row>
    <row r="31" spans="1:21" ht="15.75">
      <c r="A31" s="153">
        <v>384400</v>
      </c>
      <c r="B31" s="154" t="s">
        <v>322</v>
      </c>
      <c r="C31" s="155">
        <v>464360.82</v>
      </c>
      <c r="D31" s="155">
        <v>452598.75</v>
      </c>
      <c r="E31" s="164">
        <v>21437.42</v>
      </c>
      <c r="F31" s="166">
        <f t="shared" si="6"/>
        <v>431161.33</v>
      </c>
      <c r="G31" s="167">
        <f t="shared" si="7"/>
        <v>3.1346702172010334E-2</v>
      </c>
      <c r="J31" s="43" t="s">
        <v>166</v>
      </c>
      <c r="K31" s="183">
        <v>424583.14124563889</v>
      </c>
      <c r="L31" s="184">
        <f t="shared" si="0"/>
        <v>28015.608754361107</v>
      </c>
      <c r="M31" s="185">
        <f t="shared" si="1"/>
        <v>6.5983799244051733E-2</v>
      </c>
      <c r="N31" s="183">
        <v>19346.176174296106</v>
      </c>
      <c r="O31" s="184">
        <f t="shared" si="2"/>
        <v>2091.2438257038921</v>
      </c>
      <c r="P31" s="185">
        <f t="shared" si="3"/>
        <v>0.10809597756492995</v>
      </c>
      <c r="Q31" s="183">
        <v>405236.96507134277</v>
      </c>
      <c r="R31" s="184">
        <f t="shared" si="4"/>
        <v>25924.364928657247</v>
      </c>
      <c r="S31" s="185">
        <f t="shared" si="5"/>
        <v>6.3973346864082847E-2</v>
      </c>
      <c r="T31" s="186">
        <v>3.093021E-2</v>
      </c>
      <c r="U31" s="187">
        <f t="shared" si="8"/>
        <v>1.3465546209040724E-2</v>
      </c>
    </row>
    <row r="32" spans="1:21" ht="15.75">
      <c r="A32" s="153">
        <v>380200</v>
      </c>
      <c r="B32" s="154" t="s">
        <v>323</v>
      </c>
      <c r="C32" s="155">
        <v>5864206.7400000002</v>
      </c>
      <c r="D32" s="155">
        <v>5778613.7199999997</v>
      </c>
      <c r="E32" s="164">
        <v>288996.2</v>
      </c>
      <c r="F32" s="166">
        <f t="shared" si="6"/>
        <v>5489617.5199999996</v>
      </c>
      <c r="G32" s="167">
        <f t="shared" si="7"/>
        <v>0.39911140787530724</v>
      </c>
      <c r="J32" s="43" t="s">
        <v>167</v>
      </c>
      <c r="K32" s="183">
        <v>5890611.4364744648</v>
      </c>
      <c r="L32" s="184">
        <f t="shared" si="0"/>
        <v>-111997.71647446509</v>
      </c>
      <c r="M32" s="185">
        <f t="shared" si="1"/>
        <v>-1.9012918723679384E-2</v>
      </c>
      <c r="N32" s="183">
        <v>277746.09990836703</v>
      </c>
      <c r="O32" s="184">
        <f t="shared" si="2"/>
        <v>11250.100091632979</v>
      </c>
      <c r="P32" s="185">
        <f t="shared" si="3"/>
        <v>4.05049795311061E-2</v>
      </c>
      <c r="Q32" s="183">
        <v>5612865.336566098</v>
      </c>
      <c r="R32" s="184">
        <f t="shared" si="4"/>
        <v>-123247.81656609848</v>
      </c>
      <c r="S32" s="185">
        <f t="shared" si="5"/>
        <v>-2.1958092556252251E-2</v>
      </c>
      <c r="T32" s="186">
        <v>0.42840889999999998</v>
      </c>
      <c r="U32" s="187">
        <f t="shared" si="8"/>
        <v>-6.8386749492582277E-2</v>
      </c>
    </row>
    <row r="33" spans="1:21" ht="15.75">
      <c r="A33" s="153">
        <v>400200</v>
      </c>
      <c r="B33" s="154" t="s">
        <v>324</v>
      </c>
      <c r="C33" s="155">
        <v>14603413.449999999</v>
      </c>
      <c r="D33" s="155">
        <v>14240835.48</v>
      </c>
      <c r="E33" s="164">
        <v>726735.14</v>
      </c>
      <c r="F33" s="166">
        <f t="shared" si="6"/>
        <v>13514100.34</v>
      </c>
      <c r="G33" s="167">
        <f t="shared" si="7"/>
        <v>0.98251501005584974</v>
      </c>
      <c r="J33" s="43" t="s">
        <v>168</v>
      </c>
      <c r="K33" s="183">
        <v>13458556.496548112</v>
      </c>
      <c r="L33" s="184">
        <f t="shared" si="0"/>
        <v>782278.98345188797</v>
      </c>
      <c r="M33" s="185">
        <f t="shared" si="1"/>
        <v>5.8125028761630393E-2</v>
      </c>
      <c r="N33" s="183">
        <v>712612.66298996587</v>
      </c>
      <c r="O33" s="184">
        <f t="shared" si="2"/>
        <v>14122.477010034141</v>
      </c>
      <c r="P33" s="185">
        <f t="shared" si="3"/>
        <v>1.9817886691459119E-2</v>
      </c>
      <c r="Q33" s="183">
        <v>12745943.833558146</v>
      </c>
      <c r="R33" s="184">
        <f t="shared" si="4"/>
        <v>768156.50644185394</v>
      </c>
      <c r="S33" s="185">
        <f t="shared" si="5"/>
        <v>6.0266741833540305E-2</v>
      </c>
      <c r="T33" s="186">
        <v>0.97284996000000001</v>
      </c>
      <c r="U33" s="187">
        <f t="shared" si="8"/>
        <v>9.9347797227125056E-3</v>
      </c>
    </row>
    <row r="34" spans="1:21" ht="15.75">
      <c r="A34" s="153">
        <v>964700</v>
      </c>
      <c r="B34" s="154" t="s">
        <v>325</v>
      </c>
      <c r="C34" s="155">
        <v>1956356.5</v>
      </c>
      <c r="D34" s="155">
        <v>1970929.73</v>
      </c>
      <c r="E34" s="164">
        <v>85247.77</v>
      </c>
      <c r="F34" s="166">
        <f t="shared" si="6"/>
        <v>1885681.96</v>
      </c>
      <c r="G34" s="167">
        <f t="shared" si="7"/>
        <v>0.13709464805494659</v>
      </c>
      <c r="J34" s="43" t="s">
        <v>169</v>
      </c>
      <c r="K34" s="183">
        <v>1872735.2433964522</v>
      </c>
      <c r="L34" s="184">
        <f t="shared" si="0"/>
        <v>98194.486603547819</v>
      </c>
      <c r="M34" s="185">
        <f t="shared" si="1"/>
        <v>5.2433725989723623E-2</v>
      </c>
      <c r="N34" s="183">
        <v>79483.59713376702</v>
      </c>
      <c r="O34" s="184">
        <f t="shared" si="2"/>
        <v>5764.1728662329842</v>
      </c>
      <c r="P34" s="185">
        <f t="shared" si="3"/>
        <v>7.2520281845475099E-2</v>
      </c>
      <c r="Q34" s="183">
        <v>1793251.6462626851</v>
      </c>
      <c r="R34" s="184">
        <f t="shared" si="4"/>
        <v>92430.313737314893</v>
      </c>
      <c r="S34" s="185">
        <f t="shared" si="5"/>
        <v>5.1543414963509893E-2</v>
      </c>
      <c r="T34" s="186">
        <v>0.13687215</v>
      </c>
      <c r="U34" s="187">
        <f t="shared" si="8"/>
        <v>1.6255904137298938E-3</v>
      </c>
    </row>
    <row r="35" spans="1:21" ht="15.75">
      <c r="A35" s="153">
        <v>840601</v>
      </c>
      <c r="B35" s="154" t="s">
        <v>326</v>
      </c>
      <c r="C35" s="155">
        <v>3132103.73</v>
      </c>
      <c r="D35" s="155">
        <v>3111399.68</v>
      </c>
      <c r="E35" s="164">
        <v>167707.79</v>
      </c>
      <c r="F35" s="166">
        <f t="shared" si="6"/>
        <v>2943691.89</v>
      </c>
      <c r="G35" s="167">
        <f t="shared" si="7"/>
        <v>0.21401509491120688</v>
      </c>
      <c r="J35" s="43" t="s">
        <v>170</v>
      </c>
      <c r="K35" s="183">
        <v>3099659.6348341787</v>
      </c>
      <c r="L35" s="184">
        <f t="shared" si="0"/>
        <v>11740.045165821444</v>
      </c>
      <c r="M35" s="185">
        <f t="shared" si="1"/>
        <v>3.7875271961753665E-3</v>
      </c>
      <c r="N35" s="183">
        <v>148885.06610662432</v>
      </c>
      <c r="O35" s="184">
        <f t="shared" si="2"/>
        <v>18822.723893375689</v>
      </c>
      <c r="P35" s="185">
        <f t="shared" si="3"/>
        <v>0.12642452588156661</v>
      </c>
      <c r="Q35" s="183">
        <v>2950774.5687275543</v>
      </c>
      <c r="R35" s="184">
        <f t="shared" si="4"/>
        <v>-7082.6787275541574</v>
      </c>
      <c r="S35" s="185">
        <f t="shared" si="5"/>
        <v>-2.4002778126858137E-3</v>
      </c>
      <c r="T35" s="186">
        <v>0.22522153</v>
      </c>
      <c r="U35" s="187">
        <f t="shared" si="8"/>
        <v>-4.9757388153757409E-2</v>
      </c>
    </row>
    <row r="36" spans="1:21" ht="15.75">
      <c r="A36" s="153">
        <v>967101</v>
      </c>
      <c r="B36" s="154" t="s">
        <v>327</v>
      </c>
      <c r="C36" s="155">
        <v>4196732.6900000004</v>
      </c>
      <c r="D36" s="155">
        <v>4084978.88</v>
      </c>
      <c r="E36" s="164">
        <v>178997.39</v>
      </c>
      <c r="F36" s="166">
        <f t="shared" si="6"/>
        <v>3905981.4899999998</v>
      </c>
      <c r="G36" s="167">
        <f t="shared" si="7"/>
        <v>0.28397639105625527</v>
      </c>
      <c r="J36" s="43" t="s">
        <v>171</v>
      </c>
      <c r="K36" s="183">
        <v>3885626.7608038653</v>
      </c>
      <c r="L36" s="184">
        <f t="shared" si="0"/>
        <v>199352.11919613462</v>
      </c>
      <c r="M36" s="185">
        <f t="shared" si="1"/>
        <v>5.1305009839620386E-2</v>
      </c>
      <c r="N36" s="183">
        <v>157963.11631692477</v>
      </c>
      <c r="O36" s="184">
        <f t="shared" si="2"/>
        <v>21034.27368307524</v>
      </c>
      <c r="P36" s="185">
        <f t="shared" si="3"/>
        <v>0.13315939931745668</v>
      </c>
      <c r="Q36" s="183">
        <v>3727663.6444869405</v>
      </c>
      <c r="R36" s="184">
        <f t="shared" si="4"/>
        <v>178317.84551305929</v>
      </c>
      <c r="S36" s="185">
        <f t="shared" si="5"/>
        <v>4.7836356098486466E-2</v>
      </c>
      <c r="T36" s="186">
        <v>0.28451854999999998</v>
      </c>
      <c r="U36" s="187">
        <f t="shared" si="8"/>
        <v>-1.9055310936482162E-3</v>
      </c>
    </row>
    <row r="37" spans="1:21" ht="15.75">
      <c r="A37" s="153" t="s">
        <v>172</v>
      </c>
      <c r="B37" s="154" t="s">
        <v>328</v>
      </c>
      <c r="C37" s="155">
        <v>6637458.0499999998</v>
      </c>
      <c r="D37" s="155">
        <v>6582143.46</v>
      </c>
      <c r="E37" s="164">
        <v>184545.33</v>
      </c>
      <c r="F37" s="166">
        <f t="shared" si="6"/>
        <v>6397598.1299999999</v>
      </c>
      <c r="G37" s="167">
        <f t="shared" si="7"/>
        <v>0.46512428003995676</v>
      </c>
      <c r="J37" s="43" t="s">
        <v>173</v>
      </c>
      <c r="K37" s="183">
        <v>6149777.0786734279</v>
      </c>
      <c r="L37" s="184">
        <f t="shared" si="0"/>
        <v>432366.38132657204</v>
      </c>
      <c r="M37" s="185">
        <f t="shared" si="1"/>
        <v>7.0306025046982468E-2</v>
      </c>
      <c r="N37" s="183">
        <v>175646.09763177217</v>
      </c>
      <c r="O37" s="184">
        <f t="shared" si="2"/>
        <v>8899.232368227822</v>
      </c>
      <c r="P37" s="185">
        <f t="shared" si="3"/>
        <v>5.0665699313652501E-2</v>
      </c>
      <c r="Q37" s="183">
        <v>5974130.9810416559</v>
      </c>
      <c r="R37" s="184">
        <f t="shared" si="4"/>
        <v>423467.14895834401</v>
      </c>
      <c r="S37" s="185">
        <f t="shared" si="5"/>
        <v>7.0883472475273379E-2</v>
      </c>
      <c r="T37" s="186">
        <v>0.45598295</v>
      </c>
      <c r="U37" s="187">
        <f t="shared" si="8"/>
        <v>2.0047525987444859E-2</v>
      </c>
    </row>
    <row r="38" spans="1:21" ht="15.75">
      <c r="A38" s="153">
        <v>420200</v>
      </c>
      <c r="B38" s="154" t="s">
        <v>329</v>
      </c>
      <c r="C38" s="155">
        <v>11977683.130000001</v>
      </c>
      <c r="D38" s="155">
        <v>11893315.17</v>
      </c>
      <c r="E38" s="164">
        <v>530624.99</v>
      </c>
      <c r="F38" s="166">
        <f t="shared" si="6"/>
        <v>11362690.18</v>
      </c>
      <c r="G38" s="167">
        <f t="shared" si="7"/>
        <v>0.82610113700430055</v>
      </c>
      <c r="J38" s="43" t="s">
        <v>174</v>
      </c>
      <c r="K38" s="183">
        <v>11296781.691623839</v>
      </c>
      <c r="L38" s="184">
        <f t="shared" si="0"/>
        <v>596533.47837616131</v>
      </c>
      <c r="M38" s="185">
        <f t="shared" si="1"/>
        <v>5.2805612665638213E-2</v>
      </c>
      <c r="N38" s="183">
        <v>541901.22708464949</v>
      </c>
      <c r="O38" s="184">
        <f t="shared" si="2"/>
        <v>-11276.237084649503</v>
      </c>
      <c r="P38" s="185">
        <f t="shared" si="3"/>
        <v>-2.0808657594879487E-2</v>
      </c>
      <c r="Q38" s="183">
        <v>10754880.464539189</v>
      </c>
      <c r="R38" s="184">
        <f t="shared" si="4"/>
        <v>607809.71546081081</v>
      </c>
      <c r="S38" s="185">
        <f t="shared" si="5"/>
        <v>5.6514781123311542E-2</v>
      </c>
      <c r="T38" s="186">
        <v>0.82087958000000005</v>
      </c>
      <c r="U38" s="187">
        <f t="shared" si="8"/>
        <v>6.3609293391126975E-3</v>
      </c>
    </row>
    <row r="39" spans="1:21" ht="15.75">
      <c r="A39" s="153">
        <v>700800</v>
      </c>
      <c r="B39" s="154" t="s">
        <v>330</v>
      </c>
      <c r="C39" s="155">
        <v>1364167.08</v>
      </c>
      <c r="D39" s="155">
        <v>1334705.29</v>
      </c>
      <c r="E39" s="164">
        <v>74657.66</v>
      </c>
      <c r="F39" s="166">
        <f t="shared" si="6"/>
        <v>1260047.6300000001</v>
      </c>
      <c r="G39" s="167">
        <f t="shared" si="7"/>
        <v>9.1609184386172729E-2</v>
      </c>
      <c r="J39" s="43" t="s">
        <v>175</v>
      </c>
      <c r="K39" s="183">
        <v>1274640.6394955066</v>
      </c>
      <c r="L39" s="184">
        <f t="shared" si="0"/>
        <v>60064.650504493387</v>
      </c>
      <c r="M39" s="185">
        <f t="shared" si="1"/>
        <v>4.7122811436693723E-2</v>
      </c>
      <c r="N39" s="183">
        <v>63819.215599228235</v>
      </c>
      <c r="O39" s="184">
        <f t="shared" si="2"/>
        <v>10838.444400771768</v>
      </c>
      <c r="P39" s="185">
        <f t="shared" si="3"/>
        <v>0.1698304233138026</v>
      </c>
      <c r="Q39" s="183">
        <v>1210821.4238962785</v>
      </c>
      <c r="R39" s="184">
        <f t="shared" si="4"/>
        <v>49226.206103721634</v>
      </c>
      <c r="S39" s="185">
        <f t="shared" si="5"/>
        <v>4.0655215651303589E-2</v>
      </c>
      <c r="T39" s="186">
        <v>9.2417449999999998E-2</v>
      </c>
      <c r="U39" s="187">
        <f t="shared" si="8"/>
        <v>-8.7458116819634224E-3</v>
      </c>
    </row>
    <row r="40" spans="1:21" ht="15.75">
      <c r="A40" s="153">
        <v>684901</v>
      </c>
      <c r="B40" s="154" t="s">
        <v>331</v>
      </c>
      <c r="C40" s="155">
        <v>939332.27</v>
      </c>
      <c r="D40" s="155">
        <v>933306.91</v>
      </c>
      <c r="E40" s="164">
        <v>42169.4</v>
      </c>
      <c r="F40" s="166">
        <f t="shared" si="6"/>
        <v>891137.51</v>
      </c>
      <c r="G40" s="167">
        <f t="shared" si="7"/>
        <v>6.4788329046755827E-2</v>
      </c>
      <c r="J40" s="43" t="s">
        <v>176</v>
      </c>
      <c r="K40" s="183">
        <v>891645.30936078914</v>
      </c>
      <c r="L40" s="184">
        <f t="shared" si="0"/>
        <v>41661.600639210897</v>
      </c>
      <c r="M40" s="185">
        <f t="shared" si="1"/>
        <v>4.6724409585104709E-2</v>
      </c>
      <c r="N40" s="183">
        <v>39612.025543394746</v>
      </c>
      <c r="O40" s="184">
        <f t="shared" si="2"/>
        <v>2557.3744566052555</v>
      </c>
      <c r="P40" s="185">
        <f t="shared" si="3"/>
        <v>6.4560557596421431E-2</v>
      </c>
      <c r="Q40" s="183">
        <v>852033.2838173944</v>
      </c>
      <c r="R40" s="184">
        <f t="shared" si="4"/>
        <v>39104.226182605606</v>
      </c>
      <c r="S40" s="185">
        <f t="shared" si="5"/>
        <v>4.5895186168556146E-2</v>
      </c>
      <c r="T40" s="186">
        <v>6.5032499999999993E-2</v>
      </c>
      <c r="U40" s="187">
        <f t="shared" si="8"/>
        <v>-3.754598904304296E-3</v>
      </c>
    </row>
    <row r="41" spans="1:21" ht="15.75">
      <c r="A41" s="153">
        <v>601000</v>
      </c>
      <c r="B41" s="154" t="s">
        <v>332</v>
      </c>
      <c r="C41" s="155">
        <v>2607875.4900000002</v>
      </c>
      <c r="D41" s="155">
        <v>2562213.19</v>
      </c>
      <c r="E41" s="164">
        <v>130231.13</v>
      </c>
      <c r="F41" s="166">
        <f t="shared" si="6"/>
        <v>2431982.06</v>
      </c>
      <c r="G41" s="167">
        <f t="shared" si="7"/>
        <v>0.17681227888060405</v>
      </c>
      <c r="J41" s="43" t="s">
        <v>177</v>
      </c>
      <c r="K41" s="183">
        <v>2580408.5491829868</v>
      </c>
      <c r="L41" s="184">
        <f t="shared" ref="L41:L72" si="9">D41-K41</f>
        <v>-18195.359182986896</v>
      </c>
      <c r="M41" s="185">
        <f t="shared" ref="M41:M72" si="10">D41/K41-1</f>
        <v>-7.0513482017209306E-3</v>
      </c>
      <c r="N41" s="183">
        <v>113339.72202776308</v>
      </c>
      <c r="O41" s="184">
        <f t="shared" ref="O41:O72" si="11">E41-N41</f>
        <v>16891.407972236921</v>
      </c>
      <c r="P41" s="185">
        <f t="shared" ref="P41:P72" si="12">E41/N41-1</f>
        <v>0.14903343391030455</v>
      </c>
      <c r="Q41" s="183">
        <v>2467068.8271552236</v>
      </c>
      <c r="R41" s="184">
        <f t="shared" ref="R41:R72" si="13">F41-Q41</f>
        <v>-35086.767155223526</v>
      </c>
      <c r="S41" s="185">
        <f t="shared" ref="S41:S72" si="14">F41/Q41-1</f>
        <v>-1.4222046328428606E-2</v>
      </c>
      <c r="T41" s="186">
        <v>0.18830209000000001</v>
      </c>
      <c r="U41" s="187">
        <f t="shared" si="8"/>
        <v>-6.1017969154755325E-2</v>
      </c>
    </row>
    <row r="42" spans="1:21" ht="15.75">
      <c r="A42" s="153">
        <v>440200</v>
      </c>
      <c r="B42" s="154" t="s">
        <v>333</v>
      </c>
      <c r="C42" s="155">
        <v>8490221.0999999996</v>
      </c>
      <c r="D42" s="155">
        <v>8367947.2800000003</v>
      </c>
      <c r="E42" s="164">
        <v>390920.61</v>
      </c>
      <c r="F42" s="166">
        <f t="shared" si="6"/>
        <v>7977026.6699999999</v>
      </c>
      <c r="G42" s="167">
        <f t="shared" si="7"/>
        <v>0.57995339990873784</v>
      </c>
      <c r="J42" s="43" t="s">
        <v>178</v>
      </c>
      <c r="K42" s="183">
        <v>8217741.1056283126</v>
      </c>
      <c r="L42" s="184">
        <f t="shared" si="9"/>
        <v>150206.1743716877</v>
      </c>
      <c r="M42" s="185">
        <f t="shared" si="10"/>
        <v>1.8278280179551132E-2</v>
      </c>
      <c r="N42" s="183">
        <v>418301.20488784928</v>
      </c>
      <c r="O42" s="184">
        <f t="shared" si="11"/>
        <v>-27380.594887849293</v>
      </c>
      <c r="P42" s="185">
        <f t="shared" si="12"/>
        <v>-6.5456648386155836E-2</v>
      </c>
      <c r="Q42" s="183">
        <v>7799439.9007404633</v>
      </c>
      <c r="R42" s="184">
        <f t="shared" si="13"/>
        <v>177586.76925953664</v>
      </c>
      <c r="S42" s="185">
        <f t="shared" si="14"/>
        <v>2.2769169519810895E-2</v>
      </c>
      <c r="T42" s="186">
        <v>0.59530192000000004</v>
      </c>
      <c r="U42" s="187">
        <f t="shared" si="8"/>
        <v>-2.5782749182569731E-2</v>
      </c>
    </row>
    <row r="43" spans="1:21" ht="15.75">
      <c r="A43" s="153">
        <v>460200</v>
      </c>
      <c r="B43" s="154" t="s">
        <v>334</v>
      </c>
      <c r="C43" s="155">
        <v>13520217.32</v>
      </c>
      <c r="D43" s="155">
        <v>13433489.07</v>
      </c>
      <c r="E43" s="164">
        <v>567089.46</v>
      </c>
      <c r="F43" s="166">
        <f t="shared" si="6"/>
        <v>12866399.609999999</v>
      </c>
      <c r="G43" s="167">
        <f t="shared" si="7"/>
        <v>0.93542525393160803</v>
      </c>
      <c r="J43" s="43" t="s">
        <v>179</v>
      </c>
      <c r="K43" s="183">
        <v>13078713.353936518</v>
      </c>
      <c r="L43" s="184">
        <f t="shared" si="9"/>
        <v>354775.71606348269</v>
      </c>
      <c r="M43" s="185">
        <f t="shared" si="10"/>
        <v>2.712619402708305E-2</v>
      </c>
      <c r="N43" s="183">
        <v>511570.96430868353</v>
      </c>
      <c r="O43" s="184">
        <f t="shared" si="11"/>
        <v>55518.495691316435</v>
      </c>
      <c r="P43" s="185">
        <f t="shared" si="12"/>
        <v>0.10852550196304023</v>
      </c>
      <c r="Q43" s="183">
        <v>12567142.389627835</v>
      </c>
      <c r="R43" s="184">
        <f t="shared" si="13"/>
        <v>299257.22037216462</v>
      </c>
      <c r="S43" s="185">
        <f t="shared" si="14"/>
        <v>2.3812670461914598E-2</v>
      </c>
      <c r="T43" s="186">
        <v>0.95920271999999995</v>
      </c>
      <c r="U43" s="187">
        <f t="shared" si="8"/>
        <v>-2.4788780903782226E-2</v>
      </c>
    </row>
    <row r="44" spans="1:21" ht="15.75">
      <c r="A44" s="153">
        <v>885100</v>
      </c>
      <c r="B44" s="154" t="s">
        <v>335</v>
      </c>
      <c r="C44" s="155">
        <v>2146918.67</v>
      </c>
      <c r="D44" s="155">
        <v>2096125.51</v>
      </c>
      <c r="E44" s="164">
        <v>103649.95</v>
      </c>
      <c r="F44" s="166">
        <f t="shared" si="6"/>
        <v>1992475.56</v>
      </c>
      <c r="G44" s="167">
        <f t="shared" si="7"/>
        <v>0.14485885820124336</v>
      </c>
      <c r="J44" s="43" t="s">
        <v>180</v>
      </c>
      <c r="K44" s="183">
        <v>2290091.3483702429</v>
      </c>
      <c r="L44" s="184">
        <f t="shared" si="9"/>
        <v>-193965.83837024285</v>
      </c>
      <c r="M44" s="185">
        <f t="shared" si="10"/>
        <v>-8.4697860855323381E-2</v>
      </c>
      <c r="N44" s="183">
        <v>74935.430077233483</v>
      </c>
      <c r="O44" s="184">
        <f t="shared" si="11"/>
        <v>28714.519922766514</v>
      </c>
      <c r="P44" s="185">
        <f t="shared" si="12"/>
        <v>0.38319016642957004</v>
      </c>
      <c r="Q44" s="183">
        <v>2215155.9182930095</v>
      </c>
      <c r="R44" s="184">
        <f t="shared" si="13"/>
        <v>-222680.35829300946</v>
      </c>
      <c r="S44" s="185">
        <f t="shared" si="14"/>
        <v>-0.10052581692064644</v>
      </c>
      <c r="T44" s="186">
        <v>0.16907452000000001</v>
      </c>
      <c r="U44" s="187">
        <f t="shared" si="8"/>
        <v>-0.14322478513472425</v>
      </c>
    </row>
    <row r="45" spans="1:21" ht="15.75">
      <c r="A45" s="153">
        <v>640801</v>
      </c>
      <c r="B45" s="154" t="s">
        <v>336</v>
      </c>
      <c r="C45" s="155">
        <v>1598663.86</v>
      </c>
      <c r="D45" s="155">
        <v>1393937.99</v>
      </c>
      <c r="E45" s="164">
        <v>54973.36</v>
      </c>
      <c r="F45" s="166">
        <f t="shared" si="6"/>
        <v>1338964.6299999999</v>
      </c>
      <c r="G45" s="167">
        <f t="shared" si="7"/>
        <v>9.7346683375955825E-2</v>
      </c>
      <c r="J45" s="43" t="s">
        <v>181</v>
      </c>
      <c r="K45" s="183">
        <v>1343331.4693712613</v>
      </c>
      <c r="L45" s="184">
        <f t="shared" si="9"/>
        <v>50606.520628738683</v>
      </c>
      <c r="M45" s="185">
        <f t="shared" si="10"/>
        <v>3.7672400135481565E-2</v>
      </c>
      <c r="N45" s="183">
        <v>59113.067085560135</v>
      </c>
      <c r="O45" s="184">
        <f t="shared" si="11"/>
        <v>-4139.7070855601341</v>
      </c>
      <c r="P45" s="185">
        <f t="shared" si="12"/>
        <v>-7.0030321376631122E-2</v>
      </c>
      <c r="Q45" s="183">
        <v>1284218.4022857011</v>
      </c>
      <c r="R45" s="184">
        <f t="shared" si="13"/>
        <v>54746.227714298759</v>
      </c>
      <c r="S45" s="185">
        <f t="shared" si="14"/>
        <v>4.2629997839042977E-2</v>
      </c>
      <c r="T45" s="186">
        <v>9.8019560000000006E-2</v>
      </c>
      <c r="U45" s="187">
        <f t="shared" si="8"/>
        <v>-6.8647178588047142E-3</v>
      </c>
    </row>
    <row r="46" spans="1:21" ht="15.75">
      <c r="A46" s="153">
        <v>905100</v>
      </c>
      <c r="B46" s="154" t="s">
        <v>337</v>
      </c>
      <c r="C46" s="155">
        <v>4816264.63</v>
      </c>
      <c r="D46" s="155">
        <v>4745209.43</v>
      </c>
      <c r="E46" s="164">
        <v>202408.37</v>
      </c>
      <c r="F46" s="166">
        <f t="shared" si="6"/>
        <v>4542801.0599999996</v>
      </c>
      <c r="G46" s="167">
        <f t="shared" si="7"/>
        <v>0.33027505470982937</v>
      </c>
      <c r="J46" s="43" t="s">
        <v>182</v>
      </c>
      <c r="K46" s="183">
        <v>4692650.6963534644</v>
      </c>
      <c r="L46" s="184">
        <f t="shared" si="9"/>
        <v>52558.733646535315</v>
      </c>
      <c r="M46" s="185">
        <f t="shared" si="10"/>
        <v>1.120022286921496E-2</v>
      </c>
      <c r="N46" s="183">
        <v>183326.46086248799</v>
      </c>
      <c r="O46" s="184">
        <f t="shared" si="11"/>
        <v>19081.909137512004</v>
      </c>
      <c r="P46" s="185">
        <f t="shared" si="12"/>
        <v>0.10408704257824097</v>
      </c>
      <c r="Q46" s="183">
        <v>4509324.2354909768</v>
      </c>
      <c r="R46" s="184">
        <f t="shared" si="13"/>
        <v>33476.824509022757</v>
      </c>
      <c r="S46" s="185">
        <f t="shared" si="14"/>
        <v>7.4239116019958473E-3</v>
      </c>
      <c r="T46" s="186">
        <v>0.34417976</v>
      </c>
      <c r="U46" s="187">
        <f t="shared" si="8"/>
        <v>-4.0399543802839055E-2</v>
      </c>
    </row>
    <row r="47" spans="1:21" ht="15.75">
      <c r="A47" s="153">
        <v>705500</v>
      </c>
      <c r="B47" s="154" t="s">
        <v>338</v>
      </c>
      <c r="C47" s="155">
        <v>1371078.15</v>
      </c>
      <c r="D47" s="155">
        <v>1347902.73</v>
      </c>
      <c r="E47" s="164">
        <v>62449.81</v>
      </c>
      <c r="F47" s="166">
        <f t="shared" si="6"/>
        <v>1285452.92</v>
      </c>
      <c r="G47" s="167">
        <f t="shared" si="7"/>
        <v>9.3456224006408489E-2</v>
      </c>
      <c r="J47" s="43" t="s">
        <v>183</v>
      </c>
      <c r="K47" s="183">
        <v>1357434.4482956841</v>
      </c>
      <c r="L47" s="184">
        <f t="shared" si="9"/>
        <v>-9531.7182956840843</v>
      </c>
      <c r="M47" s="185">
        <f t="shared" si="10"/>
        <v>-7.0218626819523733E-3</v>
      </c>
      <c r="N47" s="183">
        <v>56087.074063323489</v>
      </c>
      <c r="O47" s="184">
        <f t="shared" si="11"/>
        <v>6362.7359366765086</v>
      </c>
      <c r="P47" s="185">
        <f t="shared" si="12"/>
        <v>0.1134438913588689</v>
      </c>
      <c r="Q47" s="183">
        <v>1301347.3742323606</v>
      </c>
      <c r="R47" s="184">
        <f t="shared" si="13"/>
        <v>-15894.454232360702</v>
      </c>
      <c r="S47" s="185">
        <f t="shared" si="14"/>
        <v>-1.2213844317883638E-2</v>
      </c>
      <c r="T47" s="186">
        <v>9.9326949999999997E-2</v>
      </c>
      <c r="U47" s="187">
        <f t="shared" si="8"/>
        <v>-5.9105066586575994E-2</v>
      </c>
    </row>
    <row r="48" spans="1:21" ht="15.75">
      <c r="A48" s="153" t="s">
        <v>184</v>
      </c>
      <c r="B48" s="154" t="s">
        <v>339</v>
      </c>
      <c r="C48" s="155">
        <v>9974402.9900000002</v>
      </c>
      <c r="D48" s="155">
        <v>9842657.6799999997</v>
      </c>
      <c r="E48" s="164">
        <v>274123.84999999998</v>
      </c>
      <c r="F48" s="166">
        <f t="shared" si="6"/>
        <v>9568533.8300000001</v>
      </c>
      <c r="G48" s="167">
        <f t="shared" si="7"/>
        <v>0.69566067112701246</v>
      </c>
      <c r="J48" s="43" t="s">
        <v>185</v>
      </c>
      <c r="K48" s="183">
        <v>10017065.341119288</v>
      </c>
      <c r="L48" s="184">
        <f t="shared" si="9"/>
        <v>-174407.66111928783</v>
      </c>
      <c r="M48" s="185">
        <f t="shared" si="10"/>
        <v>-1.741105355511241E-2</v>
      </c>
      <c r="N48" s="183">
        <v>222232.94118986235</v>
      </c>
      <c r="O48" s="184">
        <f t="shared" si="11"/>
        <v>51890.908810137626</v>
      </c>
      <c r="P48" s="185">
        <f t="shared" si="12"/>
        <v>0.23349782679519682</v>
      </c>
      <c r="Q48" s="183">
        <v>9794832.3999294247</v>
      </c>
      <c r="R48" s="184">
        <f t="shared" si="13"/>
        <v>-226298.56992942467</v>
      </c>
      <c r="S48" s="185">
        <f t="shared" si="14"/>
        <v>-2.3103873623305238E-2</v>
      </c>
      <c r="T48" s="186">
        <v>0.74760272000000005</v>
      </c>
      <c r="U48" s="187">
        <f t="shared" si="8"/>
        <v>-6.9478143248311919E-2</v>
      </c>
    </row>
    <row r="49" spans="1:21" ht="15.75">
      <c r="A49" s="153">
        <v>641000</v>
      </c>
      <c r="B49" s="154" t="s">
        <v>340</v>
      </c>
      <c r="C49" s="155">
        <v>7500623.5</v>
      </c>
      <c r="D49" s="155">
        <v>5156750.1900000004</v>
      </c>
      <c r="E49" s="164">
        <v>202894.12</v>
      </c>
      <c r="F49" s="166">
        <f t="shared" si="6"/>
        <v>4953856.07</v>
      </c>
      <c r="G49" s="167">
        <f t="shared" si="7"/>
        <v>0.36015996803167749</v>
      </c>
      <c r="J49" s="43" t="s">
        <v>186</v>
      </c>
      <c r="K49" s="183">
        <v>4943761.9165514139</v>
      </c>
      <c r="L49" s="184">
        <f t="shared" si="9"/>
        <v>212988.27344858646</v>
      </c>
      <c r="M49" s="185">
        <f t="shared" si="10"/>
        <v>4.308222706589393E-2</v>
      </c>
      <c r="N49" s="183">
        <v>200684.97048963868</v>
      </c>
      <c r="O49" s="184">
        <f t="shared" si="11"/>
        <v>2209.1495103613124</v>
      </c>
      <c r="P49" s="185">
        <f t="shared" si="12"/>
        <v>1.1008046616402645E-2</v>
      </c>
      <c r="Q49" s="183">
        <v>4743076.9460617751</v>
      </c>
      <c r="R49" s="184">
        <f t="shared" si="13"/>
        <v>210779.12393822521</v>
      </c>
      <c r="S49" s="185">
        <f t="shared" si="14"/>
        <v>4.4439322055113806E-2</v>
      </c>
      <c r="T49" s="186">
        <v>0.36202123000000003</v>
      </c>
      <c r="U49" s="187">
        <f t="shared" si="8"/>
        <v>-5.1413061281586625E-3</v>
      </c>
    </row>
    <row r="50" spans="1:21" ht="15.75">
      <c r="A50" s="153">
        <v>500200</v>
      </c>
      <c r="B50" s="154" t="s">
        <v>341</v>
      </c>
      <c r="C50" s="155">
        <v>11251876.59</v>
      </c>
      <c r="D50" s="155">
        <v>11113444.07</v>
      </c>
      <c r="E50" s="164">
        <v>535147.81999999995</v>
      </c>
      <c r="F50" s="166">
        <f t="shared" si="6"/>
        <v>10578296.25</v>
      </c>
      <c r="G50" s="167">
        <f t="shared" si="7"/>
        <v>0.76907338150210203</v>
      </c>
      <c r="J50" s="43" t="s">
        <v>187</v>
      </c>
      <c r="K50" s="183">
        <v>10924985.970483948</v>
      </c>
      <c r="L50" s="184">
        <f t="shared" si="9"/>
        <v>188458.09951605275</v>
      </c>
      <c r="M50" s="185">
        <f t="shared" si="10"/>
        <v>1.725019144420048E-2</v>
      </c>
      <c r="N50" s="183">
        <v>505246.11413708515</v>
      </c>
      <c r="O50" s="184">
        <f t="shared" si="11"/>
        <v>29901.705862914794</v>
      </c>
      <c r="P50" s="185">
        <f t="shared" si="12"/>
        <v>5.9182455888818097E-2</v>
      </c>
      <c r="Q50" s="183">
        <v>10419739.856346862</v>
      </c>
      <c r="R50" s="184">
        <f t="shared" si="13"/>
        <v>158556.39365313761</v>
      </c>
      <c r="S50" s="185">
        <f t="shared" si="14"/>
        <v>1.5216924399178433E-2</v>
      </c>
      <c r="T50" s="186">
        <v>0.79529956000000002</v>
      </c>
      <c r="U50" s="187">
        <f t="shared" si="8"/>
        <v>-3.2976478068085457E-2</v>
      </c>
    </row>
    <row r="51" spans="1:21" ht="15.75">
      <c r="A51" s="153">
        <v>406400</v>
      </c>
      <c r="B51" s="154" t="s">
        <v>342</v>
      </c>
      <c r="C51" s="155">
        <v>5956610.1900000004</v>
      </c>
      <c r="D51" s="155">
        <v>5752547.0800000001</v>
      </c>
      <c r="E51" s="164">
        <v>225222.33000000002</v>
      </c>
      <c r="F51" s="166">
        <f t="shared" si="6"/>
        <v>5527324.75</v>
      </c>
      <c r="G51" s="167">
        <f t="shared" si="7"/>
        <v>0.40185283486863588</v>
      </c>
      <c r="J51" s="43" t="s">
        <v>188</v>
      </c>
      <c r="K51" s="183">
        <v>5531152.9103420014</v>
      </c>
      <c r="L51" s="184">
        <f t="shared" si="9"/>
        <v>221394.16965799872</v>
      </c>
      <c r="M51" s="185">
        <f t="shared" si="10"/>
        <v>4.0026767158080512E-2</v>
      </c>
      <c r="N51" s="183">
        <v>234866.3923369816</v>
      </c>
      <c r="O51" s="184">
        <f t="shared" si="11"/>
        <v>-9644.0623369815876</v>
      </c>
      <c r="P51" s="185">
        <f t="shared" si="12"/>
        <v>-4.1061908606934594E-2</v>
      </c>
      <c r="Q51" s="183">
        <v>5296286.51800502</v>
      </c>
      <c r="R51" s="184">
        <f t="shared" si="13"/>
        <v>231038.23199498001</v>
      </c>
      <c r="S51" s="185">
        <f t="shared" si="14"/>
        <v>4.3622683782222227E-2</v>
      </c>
      <c r="T51" s="186">
        <v>0.40424563000000002</v>
      </c>
      <c r="U51" s="187">
        <f t="shared" si="8"/>
        <v>-5.9191614053172303E-3</v>
      </c>
    </row>
    <row r="52" spans="1:21" ht="15.75">
      <c r="A52" s="153">
        <v>740600</v>
      </c>
      <c r="B52" s="154" t="s">
        <v>343</v>
      </c>
      <c r="C52" s="155">
        <v>10888362.800000001</v>
      </c>
      <c r="D52" s="155">
        <v>9889981.1999999993</v>
      </c>
      <c r="E52" s="164">
        <v>316620.62999999995</v>
      </c>
      <c r="F52" s="166">
        <f t="shared" si="6"/>
        <v>9573360.5699999984</v>
      </c>
      <c r="G52" s="167">
        <f t="shared" si="7"/>
        <v>0.69601158938130414</v>
      </c>
      <c r="J52" s="43" t="s">
        <v>189</v>
      </c>
      <c r="K52" s="183">
        <v>9172597.4951764643</v>
      </c>
      <c r="L52" s="184">
        <f t="shared" si="9"/>
        <v>717383.70482353494</v>
      </c>
      <c r="M52" s="185">
        <f t="shared" si="10"/>
        <v>7.8209439060285879E-2</v>
      </c>
      <c r="N52" s="183">
        <v>312619.36471619399</v>
      </c>
      <c r="O52" s="184">
        <f t="shared" si="11"/>
        <v>4001.2652838059585</v>
      </c>
      <c r="P52" s="185">
        <f t="shared" si="12"/>
        <v>1.2799160050236846E-2</v>
      </c>
      <c r="Q52" s="183">
        <v>8859978.1304602697</v>
      </c>
      <c r="R52" s="184">
        <f t="shared" si="13"/>
        <v>713382.43953972869</v>
      </c>
      <c r="S52" s="185">
        <f t="shared" si="14"/>
        <v>8.0517404110417301E-2</v>
      </c>
      <c r="T52" s="186">
        <v>0.67624881000000003</v>
      </c>
      <c r="U52" s="187">
        <f t="shared" si="8"/>
        <v>2.9224124448077093E-2</v>
      </c>
    </row>
    <row r="53" spans="1:21" ht="15.75">
      <c r="A53" s="153" t="s">
        <v>190</v>
      </c>
      <c r="B53" s="154" t="s">
        <v>344</v>
      </c>
      <c r="C53" s="155">
        <v>5514500.5300000003</v>
      </c>
      <c r="D53" s="155">
        <v>5512195.3399999999</v>
      </c>
      <c r="E53" s="164">
        <v>191280.41999999998</v>
      </c>
      <c r="F53" s="166">
        <f t="shared" si="6"/>
        <v>5320914.92</v>
      </c>
      <c r="G53" s="167">
        <f t="shared" si="7"/>
        <v>0.38684623057417078</v>
      </c>
      <c r="J53" s="43" t="s">
        <v>191</v>
      </c>
      <c r="K53" s="183">
        <v>5237239.8990330165</v>
      </c>
      <c r="L53" s="184">
        <f t="shared" si="9"/>
        <v>274955.44096698333</v>
      </c>
      <c r="M53" s="185">
        <f t="shared" si="10"/>
        <v>5.2500066116457633E-2</v>
      </c>
      <c r="N53" s="183">
        <v>174652.50624640725</v>
      </c>
      <c r="O53" s="184">
        <f t="shared" si="11"/>
        <v>16627.913753592729</v>
      </c>
      <c r="P53" s="185">
        <f t="shared" si="12"/>
        <v>9.5205697936755262E-2</v>
      </c>
      <c r="Q53" s="183">
        <v>5062587.392786609</v>
      </c>
      <c r="R53" s="184">
        <f t="shared" si="13"/>
        <v>258327.52721339092</v>
      </c>
      <c r="S53" s="185">
        <f t="shared" si="14"/>
        <v>5.102677883278961E-2</v>
      </c>
      <c r="T53" s="186">
        <v>0.38640826</v>
      </c>
      <c r="U53" s="187">
        <f t="shared" si="8"/>
        <v>1.1334399895353009E-3</v>
      </c>
    </row>
    <row r="54" spans="1:21" ht="15.75">
      <c r="A54" s="153">
        <v>440801</v>
      </c>
      <c r="B54" s="154" t="s">
        <v>345</v>
      </c>
      <c r="C54" s="155">
        <v>3040049.87</v>
      </c>
      <c r="D54" s="155">
        <v>3031332.09</v>
      </c>
      <c r="E54" s="164">
        <v>140141.51999999999</v>
      </c>
      <c r="F54" s="166">
        <f t="shared" si="6"/>
        <v>2891190.57</v>
      </c>
      <c r="G54" s="167">
        <f t="shared" si="7"/>
        <v>0.21019809387895425</v>
      </c>
      <c r="J54" s="43" t="s">
        <v>192</v>
      </c>
      <c r="K54" s="183">
        <v>3009435.1198911788</v>
      </c>
      <c r="L54" s="184">
        <f t="shared" si="9"/>
        <v>21896.970108821057</v>
      </c>
      <c r="M54" s="185">
        <f t="shared" si="10"/>
        <v>7.2761063908939327E-3</v>
      </c>
      <c r="N54" s="183">
        <v>136117.63734981589</v>
      </c>
      <c r="O54" s="184">
        <f t="shared" si="11"/>
        <v>4023.8826501840958</v>
      </c>
      <c r="P54" s="185">
        <f t="shared" si="12"/>
        <v>2.9561802045115604E-2</v>
      </c>
      <c r="Q54" s="183">
        <v>2873317.4825413628</v>
      </c>
      <c r="R54" s="184">
        <f t="shared" si="13"/>
        <v>17873.087458637077</v>
      </c>
      <c r="S54" s="185">
        <f t="shared" si="14"/>
        <v>6.2203663769271333E-3</v>
      </c>
      <c r="T54" s="186">
        <v>0.21930952000000001</v>
      </c>
      <c r="U54" s="187">
        <f t="shared" si="8"/>
        <v>-4.1545967183940546E-2</v>
      </c>
    </row>
    <row r="55" spans="1:21" ht="15.75">
      <c r="A55" s="153">
        <v>321000</v>
      </c>
      <c r="B55" s="154" t="s">
        <v>346</v>
      </c>
      <c r="C55" s="155">
        <v>2967697.78</v>
      </c>
      <c r="D55" s="155">
        <v>2918433.21</v>
      </c>
      <c r="E55" s="164">
        <v>126042.82</v>
      </c>
      <c r="F55" s="166">
        <f t="shared" si="6"/>
        <v>2792390.39</v>
      </c>
      <c r="G55" s="167">
        <f t="shared" si="7"/>
        <v>0.20301502897607671</v>
      </c>
      <c r="J55" s="43" t="s">
        <v>193</v>
      </c>
      <c r="K55" s="183">
        <v>2868441.2154740156</v>
      </c>
      <c r="L55" s="184">
        <f t="shared" si="9"/>
        <v>49991.994525984395</v>
      </c>
      <c r="M55" s="185">
        <f t="shared" si="10"/>
        <v>1.7428279253658419E-2</v>
      </c>
      <c r="N55" s="183">
        <v>114528.14725015794</v>
      </c>
      <c r="O55" s="184">
        <f t="shared" si="11"/>
        <v>11514.672749842066</v>
      </c>
      <c r="P55" s="185">
        <f t="shared" si="12"/>
        <v>0.10054011198392265</v>
      </c>
      <c r="Q55" s="183">
        <v>2753913.0682238578</v>
      </c>
      <c r="R55" s="184">
        <f t="shared" si="13"/>
        <v>38477.321776142344</v>
      </c>
      <c r="S55" s="185">
        <f t="shared" si="14"/>
        <v>1.3971872322374512E-2</v>
      </c>
      <c r="T55" s="186">
        <v>0.21019583</v>
      </c>
      <c r="U55" s="187">
        <f t="shared" si="8"/>
        <v>-3.4162433307660223E-2</v>
      </c>
    </row>
    <row r="56" spans="1:21" ht="15.75">
      <c r="A56" s="153">
        <v>424700</v>
      </c>
      <c r="B56" s="154" t="s">
        <v>347</v>
      </c>
      <c r="C56" s="155">
        <v>1104794.28</v>
      </c>
      <c r="D56" s="155">
        <v>1088113.8799999999</v>
      </c>
      <c r="E56" s="164">
        <v>55793.33</v>
      </c>
      <c r="F56" s="166">
        <f t="shared" si="6"/>
        <v>1032320.5499999999</v>
      </c>
      <c r="G56" s="167">
        <f t="shared" si="7"/>
        <v>7.5052753053934343E-2</v>
      </c>
      <c r="J56" s="43" t="s">
        <v>194</v>
      </c>
      <c r="K56" s="183">
        <v>1069651.3679489589</v>
      </c>
      <c r="L56" s="184">
        <f t="shared" si="9"/>
        <v>18462.512051041005</v>
      </c>
      <c r="M56" s="185">
        <f t="shared" si="10"/>
        <v>1.7260307988426815E-2</v>
      </c>
      <c r="N56" s="183">
        <v>55130.833062987687</v>
      </c>
      <c r="O56" s="184">
        <f t="shared" si="11"/>
        <v>662.49693701231445</v>
      </c>
      <c r="P56" s="185">
        <f t="shared" si="12"/>
        <v>1.2016813463627596E-2</v>
      </c>
      <c r="Q56" s="183">
        <v>1014520.5348859712</v>
      </c>
      <c r="R56" s="184">
        <f t="shared" si="13"/>
        <v>17800.015114028705</v>
      </c>
      <c r="S56" s="185">
        <f t="shared" si="14"/>
        <v>1.7545248717936834E-2</v>
      </c>
      <c r="T56" s="186">
        <v>7.7434539999999996E-2</v>
      </c>
      <c r="U56" s="187">
        <f t="shared" si="8"/>
        <v>-3.0758714987725755E-2</v>
      </c>
    </row>
    <row r="57" spans="1:21" ht="15.75">
      <c r="A57" s="153">
        <v>905700</v>
      </c>
      <c r="B57" s="154" t="s">
        <v>348</v>
      </c>
      <c r="C57" s="155">
        <v>1320389.02</v>
      </c>
      <c r="D57" s="155">
        <v>1294793.24</v>
      </c>
      <c r="E57" s="164">
        <v>49523.06</v>
      </c>
      <c r="F57" s="166">
        <f t="shared" si="6"/>
        <v>1245270.18</v>
      </c>
      <c r="G57" s="167">
        <f t="shared" si="7"/>
        <v>9.05348201243968E-2</v>
      </c>
      <c r="J57" s="43" t="s">
        <v>195</v>
      </c>
      <c r="K57" s="183">
        <v>1288196.7376395126</v>
      </c>
      <c r="L57" s="184">
        <f t="shared" si="9"/>
        <v>6596.5023604873568</v>
      </c>
      <c r="M57" s="185">
        <f t="shared" si="10"/>
        <v>5.1207258703160896E-3</v>
      </c>
      <c r="N57" s="183">
        <v>50050.853438512022</v>
      </c>
      <c r="O57" s="184">
        <f t="shared" si="11"/>
        <v>-527.7934385120243</v>
      </c>
      <c r="P57" s="185">
        <f t="shared" si="12"/>
        <v>-1.0545143633972631E-2</v>
      </c>
      <c r="Q57" s="183">
        <v>1238145.8842010007</v>
      </c>
      <c r="R57" s="184">
        <f t="shared" si="13"/>
        <v>7124.2957989992574</v>
      </c>
      <c r="S57" s="185">
        <f t="shared" si="14"/>
        <v>5.7540035386030031E-3</v>
      </c>
      <c r="T57" s="186">
        <v>9.4503019999999993E-2</v>
      </c>
      <c r="U57" s="187">
        <f t="shared" si="8"/>
        <v>-4.1990191166411339E-2</v>
      </c>
    </row>
    <row r="58" spans="1:21" ht="15.75">
      <c r="A58" s="153">
        <v>560200</v>
      </c>
      <c r="B58" s="154" t="s">
        <v>349</v>
      </c>
      <c r="C58" s="155">
        <v>2003854.65</v>
      </c>
      <c r="D58" s="155">
        <v>1921811.85</v>
      </c>
      <c r="E58" s="164">
        <v>71530.11</v>
      </c>
      <c r="F58" s="166">
        <f t="shared" si="6"/>
        <v>1850281.74</v>
      </c>
      <c r="G58" s="167">
        <f t="shared" si="7"/>
        <v>0.13452094750261823</v>
      </c>
      <c r="J58" s="43" t="s">
        <v>196</v>
      </c>
      <c r="K58" s="183">
        <v>1810995.341517692</v>
      </c>
      <c r="L58" s="184">
        <f t="shared" si="9"/>
        <v>110816.50848230813</v>
      </c>
      <c r="M58" s="185">
        <f t="shared" si="10"/>
        <v>6.1190940662187998E-2</v>
      </c>
      <c r="N58" s="183">
        <v>64039.718043722009</v>
      </c>
      <c r="O58" s="184">
        <f t="shared" si="11"/>
        <v>7490.391956277992</v>
      </c>
      <c r="P58" s="185">
        <f t="shared" si="12"/>
        <v>0.11696478662139098</v>
      </c>
      <c r="Q58" s="183">
        <v>1746955.62347397</v>
      </c>
      <c r="R58" s="184">
        <f t="shared" si="13"/>
        <v>103326.11652603</v>
      </c>
      <c r="S58" s="185">
        <f t="shared" si="14"/>
        <v>5.9146388802113536E-2</v>
      </c>
      <c r="T58" s="186">
        <v>0.13333855</v>
      </c>
      <c r="U58" s="187">
        <f t="shared" si="8"/>
        <v>8.8676343234437294E-3</v>
      </c>
    </row>
    <row r="59" spans="1:21" ht="15.75">
      <c r="A59" s="153">
        <v>540200</v>
      </c>
      <c r="B59" s="154" t="s">
        <v>350</v>
      </c>
      <c r="C59" s="155">
        <v>13719713.539999999</v>
      </c>
      <c r="D59" s="155">
        <v>12676858.810000001</v>
      </c>
      <c r="E59" s="164">
        <v>563068.17999999993</v>
      </c>
      <c r="F59" s="166">
        <f t="shared" si="6"/>
        <v>12113790.630000001</v>
      </c>
      <c r="G59" s="167">
        <f t="shared" si="7"/>
        <v>0.8807083581746521</v>
      </c>
      <c r="J59" s="43" t="s">
        <v>197</v>
      </c>
      <c r="K59" s="183">
        <v>12302142.375399115</v>
      </c>
      <c r="L59" s="184">
        <f t="shared" si="9"/>
        <v>374716.43460088596</v>
      </c>
      <c r="M59" s="185">
        <f t="shared" si="10"/>
        <v>3.0459445449941835E-2</v>
      </c>
      <c r="N59" s="183">
        <v>557445.24789272691</v>
      </c>
      <c r="O59" s="184">
        <f t="shared" si="11"/>
        <v>5622.9321072730236</v>
      </c>
      <c r="P59" s="185">
        <f t="shared" si="12"/>
        <v>1.0086967515696044E-2</v>
      </c>
      <c r="Q59" s="183">
        <v>11744697.127506388</v>
      </c>
      <c r="R59" s="184">
        <f t="shared" si="13"/>
        <v>369093.50249361247</v>
      </c>
      <c r="S59" s="185">
        <f t="shared" si="14"/>
        <v>3.1426395971436927E-2</v>
      </c>
      <c r="T59" s="186">
        <v>0.89642856000000004</v>
      </c>
      <c r="U59" s="187">
        <f t="shared" si="8"/>
        <v>-1.7536480347466799E-2</v>
      </c>
    </row>
    <row r="60" spans="1:21" ht="15.75">
      <c r="A60" s="153">
        <v>901201</v>
      </c>
      <c r="B60" s="154" t="s">
        <v>351</v>
      </c>
      <c r="C60" s="155">
        <v>4014587.37</v>
      </c>
      <c r="D60" s="155">
        <v>3954784.24</v>
      </c>
      <c r="E60" s="164">
        <v>182956.44999999998</v>
      </c>
      <c r="F60" s="166">
        <f t="shared" si="6"/>
        <v>3771827.79</v>
      </c>
      <c r="G60" s="167">
        <f t="shared" si="7"/>
        <v>0.27422302082898276</v>
      </c>
      <c r="J60" s="43" t="s">
        <v>198</v>
      </c>
      <c r="K60" s="183">
        <v>3816760.2347169337</v>
      </c>
      <c r="L60" s="184">
        <f t="shared" si="9"/>
        <v>138024.00528306654</v>
      </c>
      <c r="M60" s="185">
        <f t="shared" si="10"/>
        <v>3.6162608284275199E-2</v>
      </c>
      <c r="N60" s="183">
        <v>166297.20377231773</v>
      </c>
      <c r="O60" s="184">
        <f t="shared" si="11"/>
        <v>16659.246227682248</v>
      </c>
      <c r="P60" s="185">
        <f t="shared" si="12"/>
        <v>0.10017754868861717</v>
      </c>
      <c r="Q60" s="183">
        <v>3650463.0309446161</v>
      </c>
      <c r="R60" s="184">
        <f t="shared" si="13"/>
        <v>121364.75905538397</v>
      </c>
      <c r="S60" s="185">
        <f t="shared" si="14"/>
        <v>3.3246401354180888E-2</v>
      </c>
      <c r="T60" s="186">
        <v>0.27862610999999998</v>
      </c>
      <c r="U60" s="187">
        <f t="shared" si="8"/>
        <v>-1.5802859147038384E-2</v>
      </c>
    </row>
    <row r="61" spans="1:21" ht="15.75">
      <c r="A61" s="153">
        <v>681000</v>
      </c>
      <c r="B61" s="154" t="s">
        <v>352</v>
      </c>
      <c r="C61" s="155">
        <v>2085557.03</v>
      </c>
      <c r="D61" s="155">
        <v>2100145.4300000002</v>
      </c>
      <c r="E61" s="164">
        <v>124044.12</v>
      </c>
      <c r="F61" s="166">
        <f t="shared" si="6"/>
        <v>1976101.31</v>
      </c>
      <c r="G61" s="167">
        <f t="shared" si="7"/>
        <v>0.14366840186314819</v>
      </c>
      <c r="J61" s="43" t="s">
        <v>199</v>
      </c>
      <c r="K61" s="183">
        <v>1952875.7093015979</v>
      </c>
      <c r="L61" s="184">
        <f t="shared" si="9"/>
        <v>147269.72069840226</v>
      </c>
      <c r="M61" s="185">
        <f t="shared" si="10"/>
        <v>7.5411722311334417E-2</v>
      </c>
      <c r="N61" s="183">
        <v>94247.65653012789</v>
      </c>
      <c r="O61" s="184">
        <f t="shared" si="11"/>
        <v>29796.463469872106</v>
      </c>
      <c r="P61" s="185">
        <f t="shared" si="12"/>
        <v>0.31615070938498246</v>
      </c>
      <c r="Q61" s="183">
        <v>1858628.05277147</v>
      </c>
      <c r="R61" s="184">
        <f t="shared" si="13"/>
        <v>117473.25722853001</v>
      </c>
      <c r="S61" s="185">
        <f t="shared" si="14"/>
        <v>6.3204285038828134E-2</v>
      </c>
      <c r="T61" s="186">
        <v>0.14186209</v>
      </c>
      <c r="U61" s="187">
        <f t="shared" si="8"/>
        <v>1.2732872208129686E-2</v>
      </c>
    </row>
    <row r="62" spans="1:21" ht="15.75">
      <c r="A62" s="153">
        <v>960200</v>
      </c>
      <c r="B62" s="154" t="s">
        <v>353</v>
      </c>
      <c r="C62" s="155">
        <v>3619970.03</v>
      </c>
      <c r="D62" s="155">
        <v>3404177.43</v>
      </c>
      <c r="E62" s="164">
        <v>144530.98000000001</v>
      </c>
      <c r="F62" s="166">
        <f t="shared" si="6"/>
        <v>3259646.45</v>
      </c>
      <c r="G62" s="167">
        <f t="shared" si="7"/>
        <v>0.23698592462872486</v>
      </c>
      <c r="J62" s="43" t="s">
        <v>200</v>
      </c>
      <c r="K62" s="183">
        <v>3285732.6082378589</v>
      </c>
      <c r="L62" s="184">
        <f t="shared" si="9"/>
        <v>118444.82176214131</v>
      </c>
      <c r="M62" s="185">
        <f t="shared" si="10"/>
        <v>3.6048222994525148E-2</v>
      </c>
      <c r="N62" s="183">
        <v>144456.53411192881</v>
      </c>
      <c r="O62" s="184">
        <f t="shared" si="11"/>
        <v>74.445888071204536</v>
      </c>
      <c r="P62" s="185">
        <f t="shared" si="12"/>
        <v>5.1535147599146569E-4</v>
      </c>
      <c r="Q62" s="183">
        <v>3141276.0741259302</v>
      </c>
      <c r="R62" s="184">
        <f t="shared" si="13"/>
        <v>118370.37587406999</v>
      </c>
      <c r="S62" s="185">
        <f t="shared" si="14"/>
        <v>3.7682258127218926E-2</v>
      </c>
      <c r="T62" s="186">
        <v>0.23976179</v>
      </c>
      <c r="U62" s="187">
        <f t="shared" si="8"/>
        <v>-1.1577596961030112E-2</v>
      </c>
    </row>
    <row r="63" spans="1:21" ht="15.75">
      <c r="A63" s="153">
        <v>326100</v>
      </c>
      <c r="B63" s="154" t="s">
        <v>354</v>
      </c>
      <c r="C63" s="155">
        <v>3124864.61</v>
      </c>
      <c r="D63" s="155">
        <v>3108209.32</v>
      </c>
      <c r="E63" s="164">
        <v>144458.49</v>
      </c>
      <c r="F63" s="166">
        <f t="shared" si="6"/>
        <v>2963750.83</v>
      </c>
      <c r="G63" s="167">
        <f t="shared" si="7"/>
        <v>0.21547343909542727</v>
      </c>
      <c r="J63" s="43" t="s">
        <v>201</v>
      </c>
      <c r="K63" s="183">
        <v>2899829.21269657</v>
      </c>
      <c r="L63" s="184">
        <f t="shared" si="9"/>
        <v>208380.10730342986</v>
      </c>
      <c r="M63" s="185">
        <f t="shared" si="10"/>
        <v>7.1859441373671729E-2</v>
      </c>
      <c r="N63" s="183">
        <v>141051.54495421197</v>
      </c>
      <c r="O63" s="184">
        <f t="shared" si="11"/>
        <v>3406.9450457880157</v>
      </c>
      <c r="P63" s="185">
        <f t="shared" si="12"/>
        <v>2.4153900950847351E-2</v>
      </c>
      <c r="Q63" s="183">
        <v>2758777.6677423581</v>
      </c>
      <c r="R63" s="184">
        <f t="shared" si="13"/>
        <v>204973.16225764202</v>
      </c>
      <c r="S63" s="185">
        <f t="shared" si="14"/>
        <v>7.4298543392727012E-2</v>
      </c>
      <c r="T63" s="186">
        <v>0.21056712</v>
      </c>
      <c r="U63" s="187">
        <f t="shared" si="8"/>
        <v>2.3300499600446889E-2</v>
      </c>
    </row>
    <row r="64" spans="1:21" ht="15.75">
      <c r="A64" s="153">
        <v>600202</v>
      </c>
      <c r="B64" s="154" t="s">
        <v>355</v>
      </c>
      <c r="C64" s="155">
        <v>6231031.8600000003</v>
      </c>
      <c r="D64" s="155">
        <v>6100798.3899999997</v>
      </c>
      <c r="E64" s="164">
        <v>307849.15999999997</v>
      </c>
      <c r="F64" s="166">
        <f t="shared" si="6"/>
        <v>5792949.2299999995</v>
      </c>
      <c r="G64" s="167">
        <f t="shared" si="7"/>
        <v>0.42116451911489033</v>
      </c>
      <c r="J64" s="43" t="s">
        <v>202</v>
      </c>
      <c r="K64" s="183">
        <v>6081621.5474015521</v>
      </c>
      <c r="L64" s="184">
        <f t="shared" si="9"/>
        <v>19176.842598447576</v>
      </c>
      <c r="M64" s="185">
        <f t="shared" si="10"/>
        <v>3.1532449773434834E-3</v>
      </c>
      <c r="N64" s="183">
        <v>311396.98977239744</v>
      </c>
      <c r="O64" s="184">
        <f t="shared" si="11"/>
        <v>-3547.8297723974683</v>
      </c>
      <c r="P64" s="185">
        <f t="shared" si="12"/>
        <v>-1.1393269327974576E-2</v>
      </c>
      <c r="Q64" s="183">
        <v>5770224.557629155</v>
      </c>
      <c r="R64" s="184">
        <f t="shared" si="13"/>
        <v>22724.672370844521</v>
      </c>
      <c r="S64" s="185">
        <f t="shared" si="14"/>
        <v>3.9382648186194746E-3</v>
      </c>
      <c r="T64" s="186">
        <v>0.44041954</v>
      </c>
      <c r="U64" s="187">
        <f t="shared" si="8"/>
        <v>-4.3719724345358646E-2</v>
      </c>
    </row>
    <row r="65" spans="1:21" ht="15.75">
      <c r="A65" s="153" t="s">
        <v>203</v>
      </c>
      <c r="B65" s="154" t="s">
        <v>356</v>
      </c>
      <c r="C65" s="155">
        <v>3374677.74</v>
      </c>
      <c r="D65" s="155">
        <v>3313024.42</v>
      </c>
      <c r="E65" s="164">
        <v>140971.32</v>
      </c>
      <c r="F65" s="166">
        <f t="shared" si="6"/>
        <v>3172053.1</v>
      </c>
      <c r="G65" s="167">
        <f t="shared" si="7"/>
        <v>0.23061762936741589</v>
      </c>
      <c r="J65" s="43" t="s">
        <v>204</v>
      </c>
      <c r="K65" s="183">
        <v>3107683.2801179281</v>
      </c>
      <c r="L65" s="184">
        <f t="shared" si="9"/>
        <v>205341.13988207188</v>
      </c>
      <c r="M65" s="185">
        <f t="shared" si="10"/>
        <v>6.6075311211984067E-2</v>
      </c>
      <c r="N65" s="183">
        <v>127374.60230732894</v>
      </c>
      <c r="O65" s="184">
        <f t="shared" si="11"/>
        <v>13596.717692671067</v>
      </c>
      <c r="P65" s="185">
        <f t="shared" si="12"/>
        <v>0.10674590888900259</v>
      </c>
      <c r="Q65" s="183">
        <v>2980308.6778105991</v>
      </c>
      <c r="R65" s="184">
        <f t="shared" si="13"/>
        <v>191744.422189401</v>
      </c>
      <c r="S65" s="185">
        <f t="shared" si="14"/>
        <v>6.4337101595214774E-2</v>
      </c>
      <c r="T65" s="186">
        <v>0.22747575</v>
      </c>
      <c r="U65" s="187">
        <f t="shared" si="8"/>
        <v>1.3811931018650858E-2</v>
      </c>
    </row>
    <row r="66" spans="1:21" ht="15.75">
      <c r="A66" s="153">
        <v>566900</v>
      </c>
      <c r="B66" s="154" t="s">
        <v>357</v>
      </c>
      <c r="C66" s="155">
        <v>2562511.0299999998</v>
      </c>
      <c r="D66" s="155">
        <v>2539581.59</v>
      </c>
      <c r="E66" s="164">
        <v>130362.45</v>
      </c>
      <c r="F66" s="166">
        <f t="shared" si="6"/>
        <v>2409219.1399999997</v>
      </c>
      <c r="G66" s="167">
        <f t="shared" si="7"/>
        <v>0.17515734736389008</v>
      </c>
      <c r="J66" s="43" t="s">
        <v>205</v>
      </c>
      <c r="K66" s="183">
        <v>2566346.4493656838</v>
      </c>
      <c r="L66" s="184">
        <f t="shared" si="9"/>
        <v>-26764.85936568398</v>
      </c>
      <c r="M66" s="185">
        <f t="shared" si="10"/>
        <v>-1.0429168428253033E-2</v>
      </c>
      <c r="N66" s="183">
        <v>91606.180385996675</v>
      </c>
      <c r="O66" s="184">
        <f t="shared" si="11"/>
        <v>38756.269614003322</v>
      </c>
      <c r="P66" s="185">
        <f t="shared" si="12"/>
        <v>0.42307483458755568</v>
      </c>
      <c r="Q66" s="183">
        <v>2474740.2689796872</v>
      </c>
      <c r="R66" s="184">
        <f t="shared" si="13"/>
        <v>-65521.128979687579</v>
      </c>
      <c r="S66" s="185">
        <f t="shared" si="14"/>
        <v>-2.6475961861929576E-2</v>
      </c>
      <c r="T66" s="186">
        <v>0.18888762000000001</v>
      </c>
      <c r="U66" s="187">
        <f t="shared" si="8"/>
        <v>-7.2690166968644832E-2</v>
      </c>
    </row>
    <row r="67" spans="1:21" ht="15.75">
      <c r="A67" s="153">
        <v>620200</v>
      </c>
      <c r="B67" s="154" t="s">
        <v>358</v>
      </c>
      <c r="C67" s="155">
        <v>11024322.359999999</v>
      </c>
      <c r="D67" s="155">
        <v>10815126.1</v>
      </c>
      <c r="E67" s="164">
        <v>543560.95999999996</v>
      </c>
      <c r="F67" s="166">
        <f t="shared" si="6"/>
        <v>10271565.140000001</v>
      </c>
      <c r="G67" s="167">
        <f t="shared" si="7"/>
        <v>0.74677312384202821</v>
      </c>
      <c r="J67" s="43" t="s">
        <v>206</v>
      </c>
      <c r="K67" s="183">
        <v>10491262.770274501</v>
      </c>
      <c r="L67" s="184">
        <f t="shared" si="9"/>
        <v>323863.32972549833</v>
      </c>
      <c r="M67" s="185">
        <f t="shared" si="10"/>
        <v>3.0869813941093893E-2</v>
      </c>
      <c r="N67" s="183">
        <v>465639.90813939593</v>
      </c>
      <c r="O67" s="184">
        <f t="shared" si="11"/>
        <v>77921.051860604028</v>
      </c>
      <c r="P67" s="185">
        <f t="shared" si="12"/>
        <v>0.16734186760744163</v>
      </c>
      <c r="Q67" s="183">
        <v>10025622.862135105</v>
      </c>
      <c r="R67" s="184">
        <f t="shared" si="13"/>
        <v>245942.27786489576</v>
      </c>
      <c r="S67" s="185">
        <f t="shared" si="14"/>
        <v>2.453137139177386E-2</v>
      </c>
      <c r="T67" s="186">
        <v>0.76521808999999996</v>
      </c>
      <c r="U67" s="187">
        <f t="shared" si="8"/>
        <v>-2.4104195129484918E-2</v>
      </c>
    </row>
    <row r="68" spans="1:21" ht="15.75">
      <c r="A68" s="153">
        <v>741001</v>
      </c>
      <c r="B68" s="154" t="s">
        <v>359</v>
      </c>
      <c r="C68" s="155">
        <v>3896740.07</v>
      </c>
      <c r="D68" s="155">
        <v>3820541.24</v>
      </c>
      <c r="E68" s="164">
        <v>148689.60000000001</v>
      </c>
      <c r="F68" s="166">
        <f t="shared" si="6"/>
        <v>3671851.64</v>
      </c>
      <c r="G68" s="167">
        <f t="shared" si="7"/>
        <v>0.26695445943375229</v>
      </c>
      <c r="J68" s="43" t="s">
        <v>207</v>
      </c>
      <c r="K68" s="183">
        <v>3596456.8215320348</v>
      </c>
      <c r="L68" s="184">
        <f t="shared" si="9"/>
        <v>224084.41846796544</v>
      </c>
      <c r="M68" s="185">
        <f t="shared" si="10"/>
        <v>6.2306995353418104E-2</v>
      </c>
      <c r="N68" s="183">
        <v>145546.90923785293</v>
      </c>
      <c r="O68" s="184">
        <f t="shared" si="11"/>
        <v>3142.6907621470746</v>
      </c>
      <c r="P68" s="185">
        <f t="shared" si="12"/>
        <v>2.1592287865153326E-2</v>
      </c>
      <c r="Q68" s="183">
        <v>3450909.912294182</v>
      </c>
      <c r="R68" s="184">
        <f t="shared" si="13"/>
        <v>220941.72770581814</v>
      </c>
      <c r="S68" s="185">
        <f t="shared" si="14"/>
        <v>6.4024194580882376E-2</v>
      </c>
      <c r="T68" s="186">
        <v>0.26339498</v>
      </c>
      <c r="U68" s="187">
        <f t="shared" si="8"/>
        <v>1.3513846899254833E-2</v>
      </c>
    </row>
    <row r="69" spans="1:21" ht="15.75">
      <c r="A69" s="153" t="s">
        <v>208</v>
      </c>
      <c r="B69" s="154" t="s">
        <v>360</v>
      </c>
      <c r="C69" s="155">
        <v>23432896.039999999</v>
      </c>
      <c r="D69" s="155">
        <v>22991600.379999999</v>
      </c>
      <c r="E69" s="164">
        <v>741233.03999999992</v>
      </c>
      <c r="F69" s="166">
        <f t="shared" si="6"/>
        <v>22250367.34</v>
      </c>
      <c r="G69" s="167">
        <f t="shared" si="7"/>
        <v>1.6176674244529434</v>
      </c>
      <c r="J69" s="43" t="s">
        <v>209</v>
      </c>
      <c r="K69" s="183">
        <v>21068644.799972679</v>
      </c>
      <c r="L69" s="184">
        <f t="shared" si="9"/>
        <v>1922955.5800273195</v>
      </c>
      <c r="M69" s="185">
        <f t="shared" si="10"/>
        <v>9.1270966798482123E-2</v>
      </c>
      <c r="N69" s="183">
        <v>655424.57071957481</v>
      </c>
      <c r="O69" s="184">
        <f t="shared" si="11"/>
        <v>85808.46928042511</v>
      </c>
      <c r="P69" s="185">
        <f t="shared" si="12"/>
        <v>0.1309204340420409</v>
      </c>
      <c r="Q69" s="183">
        <v>20413220.229253106</v>
      </c>
      <c r="R69" s="184">
        <f t="shared" si="13"/>
        <v>1837147.110746894</v>
      </c>
      <c r="S69" s="185">
        <f t="shared" si="14"/>
        <v>8.9997907734036708E-2</v>
      </c>
      <c r="T69" s="186">
        <v>1.5580643300000001</v>
      </c>
      <c r="U69" s="187">
        <f t="shared" si="8"/>
        <v>3.8254578649485671E-2</v>
      </c>
    </row>
    <row r="70" spans="1:21" ht="15.75">
      <c r="A70" s="153">
        <v>741401</v>
      </c>
      <c r="B70" s="154" t="s">
        <v>361</v>
      </c>
      <c r="C70" s="155">
        <v>6854882.9500000002</v>
      </c>
      <c r="D70" s="155">
        <v>6760079.5700000003</v>
      </c>
      <c r="E70" s="164">
        <v>271342.78999999998</v>
      </c>
      <c r="F70" s="166">
        <f t="shared" si="6"/>
        <v>6488736.7800000003</v>
      </c>
      <c r="G70" s="167">
        <f t="shared" si="7"/>
        <v>0.47175032908268771</v>
      </c>
      <c r="J70" s="43" t="s">
        <v>210</v>
      </c>
      <c r="K70" s="183">
        <v>6616319.8701202618</v>
      </c>
      <c r="L70" s="184">
        <f t="shared" si="9"/>
        <v>143759.6998797385</v>
      </c>
      <c r="M70" s="185">
        <f t="shared" si="10"/>
        <v>2.1728045605679869E-2</v>
      </c>
      <c r="N70" s="183">
        <v>251545.63719045423</v>
      </c>
      <c r="O70" s="184">
        <f t="shared" si="11"/>
        <v>19797.152809545747</v>
      </c>
      <c r="P70" s="185">
        <f t="shared" si="12"/>
        <v>7.8702032087150098E-2</v>
      </c>
      <c r="Q70" s="183">
        <v>6364774.2329298072</v>
      </c>
      <c r="R70" s="184">
        <f t="shared" si="13"/>
        <v>123962.5470701931</v>
      </c>
      <c r="S70" s="185">
        <f t="shared" si="14"/>
        <v>1.9476346298167302E-2</v>
      </c>
      <c r="T70" s="186">
        <v>0.48579928</v>
      </c>
      <c r="U70" s="187">
        <f t="shared" si="8"/>
        <v>-2.8919250183557899E-2</v>
      </c>
    </row>
    <row r="71" spans="1:21" ht="15.75">
      <c r="A71" s="153">
        <v>421200</v>
      </c>
      <c r="B71" s="154" t="s">
        <v>362</v>
      </c>
      <c r="C71" s="155">
        <v>1938058.35</v>
      </c>
      <c r="D71" s="155">
        <v>1873527.02</v>
      </c>
      <c r="E71" s="164">
        <v>93315.49</v>
      </c>
      <c r="F71" s="166">
        <f t="shared" si="6"/>
        <v>1780211.53</v>
      </c>
      <c r="G71" s="167">
        <f t="shared" si="7"/>
        <v>0.12942663627577369</v>
      </c>
      <c r="J71" s="43" t="s">
        <v>211</v>
      </c>
      <c r="K71" s="183">
        <v>1806375.6466952381</v>
      </c>
      <c r="L71" s="184">
        <f t="shared" si="9"/>
        <v>67151.373304761946</v>
      </c>
      <c r="M71" s="185">
        <f t="shared" si="10"/>
        <v>3.7174644945870083E-2</v>
      </c>
      <c r="N71" s="183">
        <v>99962.365040608754</v>
      </c>
      <c r="O71" s="184">
        <f t="shared" si="11"/>
        <v>-6646.8750406087493</v>
      </c>
      <c r="P71" s="185">
        <f t="shared" si="12"/>
        <v>-6.6493775311423642E-2</v>
      </c>
      <c r="Q71" s="183">
        <v>1706413.2816546294</v>
      </c>
      <c r="R71" s="184">
        <f t="shared" si="13"/>
        <v>73798.248345370637</v>
      </c>
      <c r="S71" s="185">
        <f t="shared" si="14"/>
        <v>4.3247582012378549E-2</v>
      </c>
      <c r="T71" s="186">
        <v>0.13024411</v>
      </c>
      <c r="U71" s="187">
        <f t="shared" si="8"/>
        <v>-6.2764736480314109E-3</v>
      </c>
    </row>
    <row r="72" spans="1:21" ht="15.75">
      <c r="A72" s="153">
        <v>660200</v>
      </c>
      <c r="B72" s="154" t="s">
        <v>363</v>
      </c>
      <c r="C72" s="155">
        <v>9532309.9900000002</v>
      </c>
      <c r="D72" s="155">
        <v>9406819.5700000003</v>
      </c>
      <c r="E72" s="164">
        <v>518885.81</v>
      </c>
      <c r="F72" s="166">
        <f t="shared" si="6"/>
        <v>8887933.7599999998</v>
      </c>
      <c r="G72" s="167">
        <f t="shared" si="7"/>
        <v>0.64617903581305847</v>
      </c>
      <c r="J72" s="43" t="s">
        <v>212</v>
      </c>
      <c r="K72" s="183">
        <v>8912206.3619444408</v>
      </c>
      <c r="L72" s="184">
        <f t="shared" si="9"/>
        <v>494613.20805555955</v>
      </c>
      <c r="M72" s="185">
        <f t="shared" si="10"/>
        <v>5.5498401626737692E-2</v>
      </c>
      <c r="N72" s="183">
        <v>498514.57874457171</v>
      </c>
      <c r="O72" s="184">
        <f t="shared" si="11"/>
        <v>20371.231255428283</v>
      </c>
      <c r="P72" s="185">
        <f t="shared" si="12"/>
        <v>4.0863862611059343E-2</v>
      </c>
      <c r="Q72" s="183">
        <v>8413691.7831998691</v>
      </c>
      <c r="R72" s="184">
        <f t="shared" si="13"/>
        <v>474241.97680013068</v>
      </c>
      <c r="S72" s="185">
        <f t="shared" si="14"/>
        <v>5.6365503873945011E-2</v>
      </c>
      <c r="T72" s="186">
        <v>0.64218545000000005</v>
      </c>
      <c r="U72" s="187">
        <f t="shared" si="8"/>
        <v>6.2187422855164431E-3</v>
      </c>
    </row>
    <row r="73" spans="1:21" ht="15.75">
      <c r="A73" s="153">
        <v>761201</v>
      </c>
      <c r="B73" s="154" t="s">
        <v>364</v>
      </c>
      <c r="C73" s="155">
        <v>5168801.09</v>
      </c>
      <c r="D73" s="155">
        <v>5102118.59</v>
      </c>
      <c r="E73" s="164">
        <v>280377.63</v>
      </c>
      <c r="F73" s="166">
        <f t="shared" si="6"/>
        <v>4821740.96</v>
      </c>
      <c r="G73" s="167">
        <f t="shared" si="7"/>
        <v>0.35055480931859812</v>
      </c>
      <c r="J73" s="43" t="s">
        <v>213</v>
      </c>
      <c r="K73" s="183">
        <v>5045936.6195980674</v>
      </c>
      <c r="L73" s="184">
        <f t="shared" ref="L73:L104" si="15">D73-K73</f>
        <v>56181.970401932485</v>
      </c>
      <c r="M73" s="185">
        <f t="shared" ref="M73:M104" si="16">D73/K73-1</f>
        <v>1.11341014835038E-2</v>
      </c>
      <c r="N73" s="183">
        <v>233264.23867820899</v>
      </c>
      <c r="O73" s="184">
        <f t="shared" ref="O73:O104" si="17">E73-N73</f>
        <v>47113.391321791016</v>
      </c>
      <c r="P73" s="185">
        <f t="shared" ref="P73:P104" si="18">E73/N73-1</f>
        <v>0.20197434286866645</v>
      </c>
      <c r="Q73" s="183">
        <v>4812672.3809198588</v>
      </c>
      <c r="R73" s="184">
        <f t="shared" ref="R73:R104" si="19">F73-Q73</f>
        <v>9068.5790801411495</v>
      </c>
      <c r="S73" s="185">
        <f t="shared" ref="S73:S104" si="20">F73/Q73-1</f>
        <v>1.8843125736325295E-3</v>
      </c>
      <c r="T73" s="186">
        <v>0.36733317999999998</v>
      </c>
      <c r="U73" s="187">
        <f t="shared" si="8"/>
        <v>-4.5676164296952093E-2</v>
      </c>
    </row>
    <row r="74" spans="1:21" ht="15.75">
      <c r="A74" s="153">
        <v>701400</v>
      </c>
      <c r="B74" s="154" t="s">
        <v>365</v>
      </c>
      <c r="C74" s="155">
        <v>1321793.04</v>
      </c>
      <c r="D74" s="155">
        <v>1315568.8500000001</v>
      </c>
      <c r="E74" s="164">
        <v>65117.14</v>
      </c>
      <c r="F74" s="166">
        <f t="shared" ref="F74:F127" si="21">D74-E74</f>
        <v>1250451.7100000002</v>
      </c>
      <c r="G74" s="167">
        <f t="shared" ref="G74:G127" si="22">F74/$F$128*100</f>
        <v>9.0911532659598754E-2</v>
      </c>
      <c r="J74" s="43" t="s">
        <v>214</v>
      </c>
      <c r="K74" s="183">
        <v>1319781.1196293703</v>
      </c>
      <c r="L74" s="184">
        <f t="shared" si="15"/>
        <v>-4212.2696293701883</v>
      </c>
      <c r="M74" s="185">
        <f t="shared" si="16"/>
        <v>-3.1916425888507405E-3</v>
      </c>
      <c r="N74" s="183">
        <v>55409.986283515747</v>
      </c>
      <c r="O74" s="184">
        <f t="shared" si="17"/>
        <v>9707.1537164842521</v>
      </c>
      <c r="P74" s="185">
        <f t="shared" si="18"/>
        <v>0.17518780219175212</v>
      </c>
      <c r="Q74" s="183">
        <v>1264371.1333458545</v>
      </c>
      <c r="R74" s="184">
        <f t="shared" si="19"/>
        <v>-13919.423345854273</v>
      </c>
      <c r="S74" s="185">
        <f t="shared" si="20"/>
        <v>-1.1008969580806438E-2</v>
      </c>
      <c r="T74" s="186">
        <v>9.6504690000000004E-2</v>
      </c>
      <c r="U74" s="187">
        <f t="shared" ref="U74:U127" si="23">G74/T74-1</f>
        <v>-5.7957362905380561E-2</v>
      </c>
    </row>
    <row r="75" spans="1:21" ht="15.75">
      <c r="A75" s="153">
        <v>680200</v>
      </c>
      <c r="B75" s="154" t="s">
        <v>366</v>
      </c>
      <c r="C75" s="155">
        <v>5470589.3099999996</v>
      </c>
      <c r="D75" s="155">
        <v>5377033.1399999997</v>
      </c>
      <c r="E75" s="164">
        <v>282522.26</v>
      </c>
      <c r="F75" s="166">
        <f t="shared" si="21"/>
        <v>5094510.88</v>
      </c>
      <c r="G75" s="167">
        <f t="shared" si="22"/>
        <v>0.37038598815767232</v>
      </c>
      <c r="J75" s="43" t="s">
        <v>215</v>
      </c>
      <c r="K75" s="183">
        <v>5256702.8360680928</v>
      </c>
      <c r="L75" s="184">
        <f t="shared" si="15"/>
        <v>120330.30393190682</v>
      </c>
      <c r="M75" s="185">
        <f t="shared" si="16"/>
        <v>2.2890832463702937E-2</v>
      </c>
      <c r="N75" s="183">
        <v>247362.13795026779</v>
      </c>
      <c r="O75" s="184">
        <f t="shared" si="17"/>
        <v>35160.122049732221</v>
      </c>
      <c r="P75" s="185">
        <f t="shared" si="18"/>
        <v>0.14214027393634976</v>
      </c>
      <c r="Q75" s="183">
        <v>5009340.6981178252</v>
      </c>
      <c r="R75" s="184">
        <f t="shared" si="19"/>
        <v>85170.181882174686</v>
      </c>
      <c r="S75" s="185">
        <f t="shared" si="20"/>
        <v>1.7002273755142294E-2</v>
      </c>
      <c r="T75" s="186">
        <v>0.38234414</v>
      </c>
      <c r="U75" s="187">
        <f t="shared" si="23"/>
        <v>-3.1275886279642395E-2</v>
      </c>
    </row>
    <row r="76" spans="1:21" ht="15.75">
      <c r="A76" s="153">
        <v>700200</v>
      </c>
      <c r="B76" s="154" t="s">
        <v>367</v>
      </c>
      <c r="C76" s="155">
        <v>12481515.85</v>
      </c>
      <c r="D76" s="155">
        <v>12315921.4</v>
      </c>
      <c r="E76" s="164">
        <v>586346.52999999991</v>
      </c>
      <c r="F76" s="166">
        <f t="shared" si="21"/>
        <v>11729574.870000001</v>
      </c>
      <c r="G76" s="167">
        <f t="shared" si="22"/>
        <v>0.8527747376003938</v>
      </c>
      <c r="J76" s="43" t="s">
        <v>216</v>
      </c>
      <c r="K76" s="183">
        <v>11678783.473059345</v>
      </c>
      <c r="L76" s="184">
        <f t="shared" si="15"/>
        <v>637137.92694065534</v>
      </c>
      <c r="M76" s="185">
        <f t="shared" si="16"/>
        <v>5.4555162223052456E-2</v>
      </c>
      <c r="N76" s="183">
        <v>553605.81328506954</v>
      </c>
      <c r="O76" s="184">
        <f t="shared" si="17"/>
        <v>32740.716714930371</v>
      </c>
      <c r="P76" s="185">
        <f t="shared" si="18"/>
        <v>5.9140847023712695E-2</v>
      </c>
      <c r="Q76" s="183">
        <v>11125177.659774275</v>
      </c>
      <c r="R76" s="184">
        <f t="shared" si="19"/>
        <v>604397.21022572555</v>
      </c>
      <c r="S76" s="185">
        <f t="shared" si="20"/>
        <v>5.432697155130084E-2</v>
      </c>
      <c r="T76" s="186">
        <v>0.84914297000000005</v>
      </c>
      <c r="U76" s="187">
        <f t="shared" si="23"/>
        <v>4.2769801184290301E-3</v>
      </c>
    </row>
    <row r="77" spans="1:21" ht="15.75">
      <c r="A77" s="153" t="s">
        <v>217</v>
      </c>
      <c r="B77" s="154" t="s">
        <v>368</v>
      </c>
      <c r="C77" s="155">
        <v>2442329.9500000002</v>
      </c>
      <c r="D77" s="155">
        <v>2245316.31</v>
      </c>
      <c r="E77" s="164">
        <v>89411.56</v>
      </c>
      <c r="F77" s="166">
        <f t="shared" si="21"/>
        <v>2155904.75</v>
      </c>
      <c r="G77" s="167">
        <f t="shared" si="22"/>
        <v>0.15674064301980045</v>
      </c>
      <c r="J77" s="43" t="s">
        <v>218</v>
      </c>
      <c r="K77" s="183">
        <v>2186481.3376133321</v>
      </c>
      <c r="L77" s="184">
        <f t="shared" si="15"/>
        <v>58834.972386667971</v>
      </c>
      <c r="M77" s="185">
        <f t="shared" si="16"/>
        <v>2.6908517980258395E-2</v>
      </c>
      <c r="N77" s="183">
        <v>86015.147893296002</v>
      </c>
      <c r="O77" s="184">
        <f t="shared" si="17"/>
        <v>3396.412106703996</v>
      </c>
      <c r="P77" s="185">
        <f t="shared" si="18"/>
        <v>3.9486208997946859E-2</v>
      </c>
      <c r="Q77" s="183">
        <v>2100466.189720036</v>
      </c>
      <c r="R77" s="184">
        <f t="shared" si="19"/>
        <v>55438.560279964004</v>
      </c>
      <c r="S77" s="185">
        <f t="shared" si="20"/>
        <v>2.6393455201177529E-2</v>
      </c>
      <c r="T77" s="186">
        <v>0.16032067999999999</v>
      </c>
      <c r="U77" s="187">
        <f t="shared" si="23"/>
        <v>-2.2330475271184813E-2</v>
      </c>
    </row>
    <row r="78" spans="1:21" ht="15.75">
      <c r="A78" s="153" t="s">
        <v>219</v>
      </c>
      <c r="B78" s="154" t="s">
        <v>369</v>
      </c>
      <c r="C78" s="155">
        <v>21333013.780000001</v>
      </c>
      <c r="D78" s="155">
        <v>20725327.59</v>
      </c>
      <c r="E78" s="164">
        <v>610786.64</v>
      </c>
      <c r="F78" s="166">
        <f t="shared" si="21"/>
        <v>20114540.949999999</v>
      </c>
      <c r="G78" s="167">
        <f t="shared" si="22"/>
        <v>1.4623865375087224</v>
      </c>
      <c r="J78" s="43" t="s">
        <v>220</v>
      </c>
      <c r="K78" s="183">
        <v>19281875.629620776</v>
      </c>
      <c r="L78" s="184">
        <f t="shared" si="15"/>
        <v>1443451.9603792243</v>
      </c>
      <c r="M78" s="185">
        <f t="shared" si="16"/>
        <v>7.4860557557056229E-2</v>
      </c>
      <c r="N78" s="183">
        <v>489968.17035759613</v>
      </c>
      <c r="O78" s="184">
        <f t="shared" si="17"/>
        <v>120818.46964240388</v>
      </c>
      <c r="P78" s="185">
        <f t="shared" si="18"/>
        <v>0.24658432312904388</v>
      </c>
      <c r="Q78" s="183">
        <v>18791907.459263179</v>
      </c>
      <c r="R78" s="184">
        <f t="shared" si="19"/>
        <v>1322633.4907368198</v>
      </c>
      <c r="S78" s="185">
        <f t="shared" si="20"/>
        <v>7.0383141977683916E-2</v>
      </c>
      <c r="T78" s="186">
        <v>1.43431563</v>
      </c>
      <c r="U78" s="187">
        <f t="shared" si="23"/>
        <v>1.9570941654398988E-2</v>
      </c>
    </row>
    <row r="79" spans="1:21" ht="15.75">
      <c r="A79" s="153">
        <v>961000</v>
      </c>
      <c r="B79" s="154" t="s">
        <v>370</v>
      </c>
      <c r="C79" s="155">
        <v>1436913.21</v>
      </c>
      <c r="D79" s="155">
        <v>1411065.49</v>
      </c>
      <c r="E79" s="164">
        <v>62761.53</v>
      </c>
      <c r="F79" s="166">
        <f t="shared" si="21"/>
        <v>1348303.96</v>
      </c>
      <c r="G79" s="167">
        <f t="shared" si="22"/>
        <v>9.8025680251663846E-2</v>
      </c>
      <c r="J79" s="43" t="s">
        <v>221</v>
      </c>
      <c r="K79" s="183">
        <v>1362972.4788134387</v>
      </c>
      <c r="L79" s="184">
        <f t="shared" si="15"/>
        <v>48093.011186561314</v>
      </c>
      <c r="M79" s="185">
        <f t="shared" si="16"/>
        <v>3.5285386854200906E-2</v>
      </c>
      <c r="N79" s="183">
        <v>52041.223442097653</v>
      </c>
      <c r="O79" s="184">
        <f t="shared" si="17"/>
        <v>10720.306557902346</v>
      </c>
      <c r="P79" s="185">
        <f t="shared" si="18"/>
        <v>0.20599643607206941</v>
      </c>
      <c r="Q79" s="183">
        <v>1310931.255371341</v>
      </c>
      <c r="R79" s="184">
        <f t="shared" si="19"/>
        <v>37372.704628658947</v>
      </c>
      <c r="S79" s="185">
        <f t="shared" si="20"/>
        <v>2.8508515969491111E-2</v>
      </c>
      <c r="T79" s="186">
        <v>0.10005844999999999</v>
      </c>
      <c r="U79" s="187">
        <f t="shared" si="23"/>
        <v>-2.0315822884885204E-2</v>
      </c>
    </row>
    <row r="80" spans="1:21" ht="15.75">
      <c r="A80" s="153">
        <v>887600</v>
      </c>
      <c r="B80" s="154" t="s">
        <v>371</v>
      </c>
      <c r="C80" s="155">
        <v>974713.19</v>
      </c>
      <c r="D80" s="155">
        <v>968213.26</v>
      </c>
      <c r="E80" s="164">
        <v>55991.44</v>
      </c>
      <c r="F80" s="166">
        <f t="shared" si="21"/>
        <v>912221.82000000007</v>
      </c>
      <c r="G80" s="167">
        <f t="shared" si="22"/>
        <v>6.6321220658515964E-2</v>
      </c>
      <c r="J80" s="43" t="s">
        <v>222</v>
      </c>
      <c r="K80" s="183">
        <v>974671.54427123361</v>
      </c>
      <c r="L80" s="184">
        <f t="shared" si="15"/>
        <v>-6458.2842712335987</v>
      </c>
      <c r="M80" s="185">
        <f t="shared" si="16"/>
        <v>-6.6261134935077237E-3</v>
      </c>
      <c r="N80" s="183">
        <v>41786.742818765975</v>
      </c>
      <c r="O80" s="184">
        <f t="shared" si="17"/>
        <v>14204.697181234027</v>
      </c>
      <c r="P80" s="185">
        <f t="shared" si="18"/>
        <v>0.33993310373200103</v>
      </c>
      <c r="Q80" s="183">
        <v>932884.80145246768</v>
      </c>
      <c r="R80" s="184">
        <f t="shared" si="19"/>
        <v>-20662.981452467619</v>
      </c>
      <c r="S80" s="185">
        <f t="shared" si="20"/>
        <v>-2.2149553106981856E-2</v>
      </c>
      <c r="T80" s="186">
        <v>7.1203589999999997E-2</v>
      </c>
      <c r="U80" s="187">
        <f t="shared" si="23"/>
        <v>-6.8569145761948724E-2</v>
      </c>
    </row>
    <row r="81" spans="1:21" ht="15.75">
      <c r="A81" s="153">
        <v>967300</v>
      </c>
      <c r="B81" s="154" t="s">
        <v>372</v>
      </c>
      <c r="C81" s="155">
        <v>1072138.83</v>
      </c>
      <c r="D81" s="155">
        <v>1072836.97</v>
      </c>
      <c r="E81" s="164">
        <v>41416.06</v>
      </c>
      <c r="F81" s="166">
        <f t="shared" si="21"/>
        <v>1031420.9099999999</v>
      </c>
      <c r="G81" s="167">
        <f t="shared" si="22"/>
        <v>7.498734656875157E-2</v>
      </c>
      <c r="J81" s="43" t="s">
        <v>223</v>
      </c>
      <c r="K81" s="183">
        <v>1015691.3449553503</v>
      </c>
      <c r="L81" s="184">
        <f t="shared" si="15"/>
        <v>57145.6250446497</v>
      </c>
      <c r="M81" s="185">
        <f t="shared" si="16"/>
        <v>5.6262786257336606E-2</v>
      </c>
      <c r="N81" s="183">
        <v>38573.912499075137</v>
      </c>
      <c r="O81" s="184">
        <f t="shared" si="17"/>
        <v>2842.1475009248607</v>
      </c>
      <c r="P81" s="185">
        <f t="shared" si="18"/>
        <v>7.3680560689637131E-2</v>
      </c>
      <c r="Q81" s="183">
        <v>977117.4324562751</v>
      </c>
      <c r="R81" s="184">
        <f t="shared" si="19"/>
        <v>54303.477543724817</v>
      </c>
      <c r="S81" s="185">
        <f t="shared" si="20"/>
        <v>5.5575180362115617E-2</v>
      </c>
      <c r="T81" s="186">
        <v>7.4579699999999999E-2</v>
      </c>
      <c r="U81" s="187">
        <f t="shared" si="23"/>
        <v>5.4659185911389851E-3</v>
      </c>
    </row>
    <row r="82" spans="1:21" ht="15.75">
      <c r="A82" s="153">
        <v>327100</v>
      </c>
      <c r="B82" s="154" t="s">
        <v>373</v>
      </c>
      <c r="C82" s="155">
        <v>2365850.46</v>
      </c>
      <c r="D82" s="155">
        <v>1615805.07</v>
      </c>
      <c r="E82" s="164">
        <v>64290.95</v>
      </c>
      <c r="F82" s="166">
        <f t="shared" si="21"/>
        <v>1551514.12</v>
      </c>
      <c r="G82" s="167">
        <f t="shared" si="22"/>
        <v>0.11279965908656207</v>
      </c>
      <c r="J82" s="43" t="s">
        <v>224</v>
      </c>
      <c r="K82" s="183">
        <v>1684258.3138399895</v>
      </c>
      <c r="L82" s="184">
        <f t="shared" si="15"/>
        <v>-68453.243839989416</v>
      </c>
      <c r="M82" s="185">
        <f t="shared" si="16"/>
        <v>-4.0642960333038713E-2</v>
      </c>
      <c r="N82" s="183">
        <v>71721.176885732013</v>
      </c>
      <c r="O82" s="184">
        <f t="shared" si="17"/>
        <v>-7430.2268857320159</v>
      </c>
      <c r="P82" s="185">
        <f t="shared" si="18"/>
        <v>-0.10359878641659825</v>
      </c>
      <c r="Q82" s="183">
        <v>1612537.1369542575</v>
      </c>
      <c r="R82" s="184">
        <f t="shared" si="19"/>
        <v>-61023.016954257386</v>
      </c>
      <c r="S82" s="185">
        <f t="shared" si="20"/>
        <v>-3.784285989810876E-2</v>
      </c>
      <c r="T82" s="186">
        <v>0.1230789</v>
      </c>
      <c r="U82" s="187">
        <f t="shared" si="23"/>
        <v>-8.3517490921985238E-2</v>
      </c>
    </row>
    <row r="83" spans="1:21" ht="15.75">
      <c r="A83" s="153">
        <v>647900</v>
      </c>
      <c r="B83" s="154" t="s">
        <v>374</v>
      </c>
      <c r="C83" s="155">
        <v>2239361.41</v>
      </c>
      <c r="D83" s="155">
        <v>2193026.62</v>
      </c>
      <c r="E83" s="164">
        <v>81276.850000000006</v>
      </c>
      <c r="F83" s="166">
        <f t="shared" si="21"/>
        <v>2111749.77</v>
      </c>
      <c r="G83" s="167">
        <f t="shared" si="22"/>
        <v>0.15353044555735393</v>
      </c>
      <c r="J83" s="43" t="s">
        <v>225</v>
      </c>
      <c r="K83" s="183">
        <v>2056292.6505825238</v>
      </c>
      <c r="L83" s="184">
        <f t="shared" si="15"/>
        <v>136733.96941747633</v>
      </c>
      <c r="M83" s="185">
        <f t="shared" si="16"/>
        <v>6.6495384000298419E-2</v>
      </c>
      <c r="N83" s="183">
        <v>71790.49920034605</v>
      </c>
      <c r="O83" s="184">
        <f t="shared" si="17"/>
        <v>9486.3507996539556</v>
      </c>
      <c r="P83" s="185">
        <f t="shared" si="18"/>
        <v>0.13213936252456415</v>
      </c>
      <c r="Q83" s="183">
        <v>1984502.1513821778</v>
      </c>
      <c r="R83" s="184">
        <f t="shared" si="19"/>
        <v>127247.61861782218</v>
      </c>
      <c r="S83" s="185">
        <f t="shared" si="20"/>
        <v>6.4120675570543462E-2</v>
      </c>
      <c r="T83" s="186">
        <v>0.15146958999999999</v>
      </c>
      <c r="U83" s="187">
        <f t="shared" si="23"/>
        <v>1.360573800558873E-2</v>
      </c>
    </row>
    <row r="84" spans="1:21" ht="15.75">
      <c r="A84" s="153">
        <v>740202</v>
      </c>
      <c r="B84" s="154" t="s">
        <v>375</v>
      </c>
      <c r="C84" s="155">
        <v>26151604.640000001</v>
      </c>
      <c r="D84" s="155">
        <v>24216217.989999998</v>
      </c>
      <c r="E84" s="164">
        <v>1095264.8499999999</v>
      </c>
      <c r="F84" s="166">
        <f t="shared" si="21"/>
        <v>23120953.139999997</v>
      </c>
      <c r="G84" s="167">
        <f t="shared" si="22"/>
        <v>1.6809615834810301</v>
      </c>
      <c r="J84" s="43" t="s">
        <v>226</v>
      </c>
      <c r="K84" s="183">
        <v>23521624.990751334</v>
      </c>
      <c r="L84" s="184">
        <f t="shared" si="15"/>
        <v>694592.99924866483</v>
      </c>
      <c r="M84" s="185">
        <f t="shared" si="16"/>
        <v>2.9529975055795576E-2</v>
      </c>
      <c r="N84" s="183">
        <v>992466.27793808805</v>
      </c>
      <c r="O84" s="184">
        <f t="shared" si="17"/>
        <v>102798.57206191181</v>
      </c>
      <c r="P84" s="185">
        <f t="shared" si="18"/>
        <v>0.10357890675689485</v>
      </c>
      <c r="Q84" s="183">
        <v>22529158.712813247</v>
      </c>
      <c r="R84" s="184">
        <f t="shared" si="19"/>
        <v>591794.42718674988</v>
      </c>
      <c r="S84" s="185">
        <f t="shared" si="20"/>
        <v>2.6267932803463845E-2</v>
      </c>
      <c r="T84" s="186">
        <v>1.7195659599999999</v>
      </c>
      <c r="U84" s="187">
        <f t="shared" si="23"/>
        <v>-2.2450070202000183E-2</v>
      </c>
    </row>
    <row r="85" spans="1:21" ht="15.75">
      <c r="A85" s="153" t="s">
        <v>227</v>
      </c>
      <c r="B85" s="154" t="s">
        <v>376</v>
      </c>
      <c r="C85" s="155">
        <v>15095266.130000001</v>
      </c>
      <c r="D85" s="155">
        <v>14607318.029999999</v>
      </c>
      <c r="E85" s="164">
        <v>567035.9</v>
      </c>
      <c r="F85" s="166">
        <f t="shared" si="21"/>
        <v>14040282.129999999</v>
      </c>
      <c r="G85" s="167">
        <f t="shared" si="22"/>
        <v>1.0207699803229311</v>
      </c>
      <c r="J85" s="43" t="s">
        <v>228</v>
      </c>
      <c r="K85" s="183">
        <v>13858151.53300209</v>
      </c>
      <c r="L85" s="184">
        <f t="shared" si="15"/>
        <v>749166.49699790962</v>
      </c>
      <c r="M85" s="185">
        <f t="shared" si="16"/>
        <v>5.4059626582508402E-2</v>
      </c>
      <c r="N85" s="183">
        <v>507865.80611379561</v>
      </c>
      <c r="O85" s="184">
        <f t="shared" si="17"/>
        <v>59170.093886204413</v>
      </c>
      <c r="P85" s="185">
        <f t="shared" si="18"/>
        <v>0.11650733948594749</v>
      </c>
      <c r="Q85" s="183">
        <v>13350285.726888293</v>
      </c>
      <c r="R85" s="184">
        <f t="shared" si="19"/>
        <v>689996.40311170556</v>
      </c>
      <c r="S85" s="185">
        <f t="shared" si="20"/>
        <v>5.1684017647802838E-2</v>
      </c>
      <c r="T85" s="186">
        <v>1.0189771000000001</v>
      </c>
      <c r="U85" s="187">
        <f t="shared" si="23"/>
        <v>1.7594902995670125E-3</v>
      </c>
    </row>
    <row r="86" spans="1:21" ht="15.75">
      <c r="A86" s="153">
        <v>546701</v>
      </c>
      <c r="B86" s="154" t="s">
        <v>377</v>
      </c>
      <c r="C86" s="155">
        <v>7407048.8799999999</v>
      </c>
      <c r="D86" s="155">
        <v>7243204.3700000001</v>
      </c>
      <c r="E86" s="164">
        <v>279045.90000000002</v>
      </c>
      <c r="F86" s="166">
        <f t="shared" si="21"/>
        <v>6964158.4699999997</v>
      </c>
      <c r="G86" s="167">
        <f t="shared" si="22"/>
        <v>0.50631489015439557</v>
      </c>
      <c r="J86" s="43" t="s">
        <v>229</v>
      </c>
      <c r="K86" s="183">
        <v>6929484.7496599331</v>
      </c>
      <c r="L86" s="184">
        <f t="shared" si="15"/>
        <v>313719.62034006696</v>
      </c>
      <c r="M86" s="185">
        <f t="shared" si="16"/>
        <v>4.5273152575372011E-2</v>
      </c>
      <c r="N86" s="183">
        <v>279897.43939988961</v>
      </c>
      <c r="O86" s="184">
        <f t="shared" si="17"/>
        <v>-851.53939988958882</v>
      </c>
      <c r="P86" s="185">
        <f t="shared" si="18"/>
        <v>-3.0423265097220265E-3</v>
      </c>
      <c r="Q86" s="183">
        <v>6649587.3102600435</v>
      </c>
      <c r="R86" s="184">
        <f t="shared" si="19"/>
        <v>314571.15973995626</v>
      </c>
      <c r="S86" s="185">
        <f t="shared" si="20"/>
        <v>4.730686959393493E-2</v>
      </c>
      <c r="T86" s="186">
        <v>0.50753798999999999</v>
      </c>
      <c r="U86" s="187">
        <f t="shared" si="23"/>
        <v>-2.4098685609809101E-3</v>
      </c>
    </row>
    <row r="87" spans="1:21" ht="15.75">
      <c r="A87" s="153">
        <v>427500</v>
      </c>
      <c r="B87" s="154" t="s">
        <v>378</v>
      </c>
      <c r="C87" s="155">
        <v>2279080.91</v>
      </c>
      <c r="D87" s="155">
        <v>2243007.06</v>
      </c>
      <c r="E87" s="164">
        <v>94378.83</v>
      </c>
      <c r="F87" s="166">
        <f t="shared" si="21"/>
        <v>2148628.23</v>
      </c>
      <c r="G87" s="167">
        <f t="shared" si="22"/>
        <v>0.15621161852382193</v>
      </c>
      <c r="J87" s="43" t="s">
        <v>230</v>
      </c>
      <c r="K87" s="183">
        <v>2114047.7145832977</v>
      </c>
      <c r="L87" s="184">
        <f t="shared" si="15"/>
        <v>128959.34541670233</v>
      </c>
      <c r="M87" s="185">
        <f t="shared" si="16"/>
        <v>6.1001151737070325E-2</v>
      </c>
      <c r="N87" s="183">
        <v>96548.980939209214</v>
      </c>
      <c r="O87" s="184">
        <f t="shared" si="17"/>
        <v>-2170.1509392092121</v>
      </c>
      <c r="P87" s="185">
        <f t="shared" si="18"/>
        <v>-2.2477201914493761E-2</v>
      </c>
      <c r="Q87" s="183">
        <v>2017498.7336440885</v>
      </c>
      <c r="R87" s="184">
        <f t="shared" si="19"/>
        <v>131129.49635591148</v>
      </c>
      <c r="S87" s="185">
        <f t="shared" si="20"/>
        <v>6.4996073687273226E-2</v>
      </c>
      <c r="T87" s="186">
        <v>0.15398808999999999</v>
      </c>
      <c r="U87" s="187">
        <f t="shared" si="23"/>
        <v>1.4439613633898229E-2</v>
      </c>
    </row>
    <row r="88" spans="1:21" ht="15.75">
      <c r="A88" s="153">
        <v>641401</v>
      </c>
      <c r="B88" s="154" t="s">
        <v>379</v>
      </c>
      <c r="C88" s="155">
        <v>1409305.96</v>
      </c>
      <c r="D88" s="155">
        <v>1341484.97</v>
      </c>
      <c r="E88" s="164">
        <v>64930.400000000001</v>
      </c>
      <c r="F88" s="166">
        <f t="shared" si="21"/>
        <v>1276554.57</v>
      </c>
      <c r="G88" s="167">
        <f t="shared" si="22"/>
        <v>9.2809287679181979E-2</v>
      </c>
      <c r="J88" s="43" t="s">
        <v>231</v>
      </c>
      <c r="K88" s="183">
        <v>1305823.4301455314</v>
      </c>
      <c r="L88" s="184">
        <f t="shared" si="15"/>
        <v>35661.539854468545</v>
      </c>
      <c r="M88" s="185">
        <f t="shared" si="16"/>
        <v>2.7309618613976072E-2</v>
      </c>
      <c r="N88" s="183">
        <v>54413.20766529502</v>
      </c>
      <c r="O88" s="184">
        <f t="shared" si="17"/>
        <v>10517.192334704981</v>
      </c>
      <c r="P88" s="185">
        <f t="shared" si="18"/>
        <v>0.19328381446280529</v>
      </c>
      <c r="Q88" s="183">
        <v>1251410.2224802363</v>
      </c>
      <c r="R88" s="184">
        <f t="shared" si="19"/>
        <v>25144.347519763745</v>
      </c>
      <c r="S88" s="185">
        <f t="shared" si="20"/>
        <v>2.0092809750210217E-2</v>
      </c>
      <c r="T88" s="186">
        <v>9.5515439999999993E-2</v>
      </c>
      <c r="U88" s="187">
        <f t="shared" si="23"/>
        <v>-2.8332092914171936E-2</v>
      </c>
    </row>
    <row r="89" spans="1:21" ht="15.75">
      <c r="A89" s="153">
        <v>321400</v>
      </c>
      <c r="B89" s="154" t="s">
        <v>380</v>
      </c>
      <c r="C89" s="155">
        <v>2830120.36</v>
      </c>
      <c r="D89" s="155">
        <v>2800276.83</v>
      </c>
      <c r="E89" s="164">
        <v>125471.86</v>
      </c>
      <c r="F89" s="166">
        <f t="shared" si="21"/>
        <v>2674804.9700000002</v>
      </c>
      <c r="G89" s="167">
        <f t="shared" si="22"/>
        <v>0.19446622164098767</v>
      </c>
      <c r="J89" s="43" t="s">
        <v>232</v>
      </c>
      <c r="K89" s="183">
        <v>2685825.4648522204</v>
      </c>
      <c r="L89" s="184">
        <f t="shared" si="15"/>
        <v>114451.3651477797</v>
      </c>
      <c r="M89" s="185">
        <f t="shared" si="16"/>
        <v>4.2613105968922982E-2</v>
      </c>
      <c r="N89" s="183">
        <v>124066.99449633184</v>
      </c>
      <c r="O89" s="184">
        <f t="shared" si="17"/>
        <v>1404.8655036681594</v>
      </c>
      <c r="P89" s="185">
        <f t="shared" si="18"/>
        <v>1.1323442704253672E-2</v>
      </c>
      <c r="Q89" s="183">
        <v>2561758.4703558884</v>
      </c>
      <c r="R89" s="184">
        <f t="shared" si="19"/>
        <v>113046.49964411184</v>
      </c>
      <c r="S89" s="185">
        <f t="shared" si="20"/>
        <v>4.4128476963094521E-2</v>
      </c>
      <c r="T89" s="186">
        <v>0.19552939</v>
      </c>
      <c r="U89" s="187">
        <f t="shared" si="23"/>
        <v>-5.4373839094589149E-3</v>
      </c>
    </row>
    <row r="90" spans="1:21" ht="15.75">
      <c r="A90" s="153">
        <v>760202</v>
      </c>
      <c r="B90" s="154" t="s">
        <v>381</v>
      </c>
      <c r="C90" s="155">
        <v>5410341.2599999998</v>
      </c>
      <c r="D90" s="155">
        <v>5116563.7300000004</v>
      </c>
      <c r="E90" s="164">
        <v>224429.81</v>
      </c>
      <c r="F90" s="166">
        <f t="shared" si="21"/>
        <v>4892133.9200000009</v>
      </c>
      <c r="G90" s="167">
        <f t="shared" si="22"/>
        <v>0.35567258542371927</v>
      </c>
      <c r="J90" s="43" t="s">
        <v>233</v>
      </c>
      <c r="K90" s="183">
        <v>5033023.1899647703</v>
      </c>
      <c r="L90" s="184">
        <f t="shared" si="15"/>
        <v>83540.540035230108</v>
      </c>
      <c r="M90" s="185">
        <f t="shared" si="16"/>
        <v>1.6598481048487823E-2</v>
      </c>
      <c r="N90" s="183">
        <v>204867.71560776548</v>
      </c>
      <c r="O90" s="184">
        <f t="shared" si="17"/>
        <v>19562.094392234518</v>
      </c>
      <c r="P90" s="185">
        <f t="shared" si="18"/>
        <v>9.5486467129294317E-2</v>
      </c>
      <c r="Q90" s="183">
        <v>4828155.4743570052</v>
      </c>
      <c r="R90" s="184">
        <f t="shared" si="19"/>
        <v>63978.445642995648</v>
      </c>
      <c r="S90" s="185">
        <f t="shared" si="20"/>
        <v>1.3251115458645435E-2</v>
      </c>
      <c r="T90" s="186">
        <v>0.36851495000000001</v>
      </c>
      <c r="U90" s="187">
        <f t="shared" si="23"/>
        <v>-3.4848964950487726E-2</v>
      </c>
    </row>
    <row r="91" spans="1:21" ht="15.75">
      <c r="A91" s="153">
        <v>641600</v>
      </c>
      <c r="B91" s="154" t="s">
        <v>382</v>
      </c>
      <c r="C91" s="155">
        <v>2404987.86</v>
      </c>
      <c r="D91" s="155">
        <v>2391708.12</v>
      </c>
      <c r="E91" s="164">
        <v>102961.92</v>
      </c>
      <c r="F91" s="166">
        <f t="shared" si="21"/>
        <v>2288746.2000000002</v>
      </c>
      <c r="G91" s="167">
        <f t="shared" si="22"/>
        <v>0.16639860879620255</v>
      </c>
      <c r="J91" s="43" t="s">
        <v>234</v>
      </c>
      <c r="K91" s="183">
        <v>2312547.2108866768</v>
      </c>
      <c r="L91" s="184">
        <f t="shared" si="15"/>
        <v>79160.909113323316</v>
      </c>
      <c r="M91" s="185">
        <f t="shared" si="16"/>
        <v>3.4231045636889501E-2</v>
      </c>
      <c r="N91" s="183">
        <v>92221.273641015141</v>
      </c>
      <c r="O91" s="184">
        <f t="shared" si="17"/>
        <v>10740.646358984857</v>
      </c>
      <c r="P91" s="185">
        <f t="shared" si="18"/>
        <v>0.11646603798592503</v>
      </c>
      <c r="Q91" s="183">
        <v>2220325.9372456619</v>
      </c>
      <c r="R91" s="184">
        <f t="shared" si="19"/>
        <v>68420.262754338328</v>
      </c>
      <c r="S91" s="185">
        <f t="shared" si="20"/>
        <v>3.0815413902345545E-2</v>
      </c>
      <c r="T91" s="186">
        <v>0.16946913</v>
      </c>
      <c r="U91" s="187">
        <f t="shared" si="23"/>
        <v>-1.8118469150089078E-2</v>
      </c>
    </row>
    <row r="92" spans="1:21" ht="15.75">
      <c r="A92" s="153">
        <v>427300</v>
      </c>
      <c r="B92" s="154" t="s">
        <v>305</v>
      </c>
      <c r="C92" s="155">
        <v>5038689.5199999996</v>
      </c>
      <c r="D92" s="155">
        <v>4942207.37</v>
      </c>
      <c r="E92" s="164">
        <v>225758.01</v>
      </c>
      <c r="F92" s="166">
        <f t="shared" si="21"/>
        <v>4716449.3600000003</v>
      </c>
      <c r="G92" s="167">
        <f t="shared" si="22"/>
        <v>0.34289979900861872</v>
      </c>
      <c r="J92" s="43" t="s">
        <v>235</v>
      </c>
      <c r="K92" s="183">
        <v>4782777.8726358982</v>
      </c>
      <c r="L92" s="184">
        <f t="shared" si="15"/>
        <v>159429.49736410193</v>
      </c>
      <c r="M92" s="185">
        <f t="shared" si="16"/>
        <v>3.3334079401065031E-2</v>
      </c>
      <c r="N92" s="183">
        <v>216696.80309161588</v>
      </c>
      <c r="O92" s="184">
        <f t="shared" si="17"/>
        <v>9061.2069083841343</v>
      </c>
      <c r="P92" s="185">
        <f t="shared" si="18"/>
        <v>4.1815138844264466E-2</v>
      </c>
      <c r="Q92" s="183">
        <v>4566081.0695442827</v>
      </c>
      <c r="R92" s="184">
        <f t="shared" si="19"/>
        <v>150368.29045571759</v>
      </c>
      <c r="S92" s="185">
        <f t="shared" si="20"/>
        <v>3.2931585787793427E-2</v>
      </c>
      <c r="T92" s="186">
        <v>0.34851179999999998</v>
      </c>
      <c r="U92" s="187">
        <f t="shared" si="23"/>
        <v>-1.6102757471572748E-2</v>
      </c>
    </row>
    <row r="93" spans="1:21" ht="15.75">
      <c r="A93" s="153">
        <v>427700</v>
      </c>
      <c r="B93" s="154" t="s">
        <v>383</v>
      </c>
      <c r="C93" s="155">
        <v>1520837.16</v>
      </c>
      <c r="D93" s="155">
        <v>1510735.34</v>
      </c>
      <c r="E93" s="164">
        <v>76250.23</v>
      </c>
      <c r="F93" s="166">
        <f t="shared" si="21"/>
        <v>1434485.11</v>
      </c>
      <c r="G93" s="167">
        <f t="shared" si="22"/>
        <v>0.10429130440188937</v>
      </c>
      <c r="J93" s="43" t="s">
        <v>236</v>
      </c>
      <c r="K93" s="183">
        <v>1485825.4790809387</v>
      </c>
      <c r="L93" s="184">
        <f t="shared" si="15"/>
        <v>24909.86091906135</v>
      </c>
      <c r="M93" s="185">
        <f t="shared" si="16"/>
        <v>1.6764997820921446E-2</v>
      </c>
      <c r="N93" s="183">
        <v>69012.640793165658</v>
      </c>
      <c r="O93" s="184">
        <f t="shared" si="17"/>
        <v>7237.5892068343383</v>
      </c>
      <c r="P93" s="185">
        <f t="shared" si="18"/>
        <v>0.10487338440686189</v>
      </c>
      <c r="Q93" s="183">
        <v>1416812.8382877731</v>
      </c>
      <c r="R93" s="184">
        <f t="shared" si="19"/>
        <v>17672.271712227026</v>
      </c>
      <c r="S93" s="185">
        <f t="shared" si="20"/>
        <v>1.2473257747709354E-2</v>
      </c>
      <c r="T93" s="186">
        <v>0.10814</v>
      </c>
      <c r="U93" s="187">
        <f t="shared" si="23"/>
        <v>-3.5589935251624127E-2</v>
      </c>
    </row>
    <row r="94" spans="1:21" ht="15.75">
      <c r="A94" s="153">
        <v>780200</v>
      </c>
      <c r="B94" s="154" t="s">
        <v>384</v>
      </c>
      <c r="C94" s="155">
        <v>9696968.3100000005</v>
      </c>
      <c r="D94" s="155">
        <v>9583915.8499999996</v>
      </c>
      <c r="E94" s="164">
        <v>470137.25</v>
      </c>
      <c r="F94" s="166">
        <f t="shared" si="21"/>
        <v>9113778.5999999996</v>
      </c>
      <c r="G94" s="167">
        <f t="shared" si="22"/>
        <v>0.66259862273790004</v>
      </c>
      <c r="J94" s="43" t="s">
        <v>237</v>
      </c>
      <c r="K94" s="183">
        <v>9341517.8485039938</v>
      </c>
      <c r="L94" s="184">
        <f t="shared" si="15"/>
        <v>242398.0014960058</v>
      </c>
      <c r="M94" s="185">
        <f t="shared" si="16"/>
        <v>2.5948459921299127E-2</v>
      </c>
      <c r="N94" s="183">
        <v>434660.5597008554</v>
      </c>
      <c r="O94" s="184">
        <f t="shared" si="17"/>
        <v>35476.690299144597</v>
      </c>
      <c r="P94" s="185">
        <f t="shared" si="18"/>
        <v>8.1619299260923484E-2</v>
      </c>
      <c r="Q94" s="183">
        <v>8906857.2888031378</v>
      </c>
      <c r="R94" s="184">
        <f t="shared" si="19"/>
        <v>206921.31119686179</v>
      </c>
      <c r="S94" s="185">
        <f t="shared" si="20"/>
        <v>2.3231685934497204E-2</v>
      </c>
      <c r="T94" s="186">
        <v>0.67982692</v>
      </c>
      <c r="U94" s="187">
        <f t="shared" si="23"/>
        <v>-2.5342181598369096E-2</v>
      </c>
    </row>
    <row r="95" spans="1:21" ht="15.75">
      <c r="A95" s="153">
        <v>766300</v>
      </c>
      <c r="B95" s="154" t="s">
        <v>385</v>
      </c>
      <c r="C95" s="155">
        <v>1558977.76</v>
      </c>
      <c r="D95" s="155">
        <v>1580265.66</v>
      </c>
      <c r="E95" s="164">
        <v>74021.63</v>
      </c>
      <c r="F95" s="166">
        <f t="shared" si="21"/>
        <v>1506244.0299999998</v>
      </c>
      <c r="G95" s="167">
        <f t="shared" si="22"/>
        <v>0.10950838983351911</v>
      </c>
      <c r="J95" s="43" t="s">
        <v>238</v>
      </c>
      <c r="K95" s="183">
        <v>1515320.8291358615</v>
      </c>
      <c r="L95" s="184">
        <f t="shared" si="15"/>
        <v>64944.830864138436</v>
      </c>
      <c r="M95" s="185">
        <f t="shared" si="16"/>
        <v>4.2858799018274052E-2</v>
      </c>
      <c r="N95" s="183">
        <v>60250.89498636889</v>
      </c>
      <c r="O95" s="184">
        <f t="shared" si="17"/>
        <v>13770.735013631114</v>
      </c>
      <c r="P95" s="185">
        <f t="shared" si="18"/>
        <v>0.22855652213542377</v>
      </c>
      <c r="Q95" s="183">
        <v>1455069.9341494925</v>
      </c>
      <c r="R95" s="184">
        <f t="shared" si="19"/>
        <v>51174.095850507263</v>
      </c>
      <c r="S95" s="185">
        <f t="shared" si="20"/>
        <v>3.5169509485067696E-2</v>
      </c>
      <c r="T95" s="186">
        <v>0.11106002</v>
      </c>
      <c r="U95" s="187">
        <f t="shared" si="23"/>
        <v>-1.3971095687546953E-2</v>
      </c>
    </row>
    <row r="96" spans="1:21" ht="15.75">
      <c r="A96" s="153">
        <v>888301</v>
      </c>
      <c r="B96" s="154" t="s">
        <v>386</v>
      </c>
      <c r="C96" s="155">
        <v>2184419.1800000002</v>
      </c>
      <c r="D96" s="155">
        <v>2133517.91</v>
      </c>
      <c r="E96" s="164">
        <v>115696.61</v>
      </c>
      <c r="F96" s="166">
        <f t="shared" si="21"/>
        <v>2017821.3</v>
      </c>
      <c r="G96" s="167">
        <f t="shared" si="22"/>
        <v>0.14670156836059184</v>
      </c>
      <c r="J96" s="43" t="s">
        <v>239</v>
      </c>
      <c r="K96" s="183">
        <v>2166356.8363299016</v>
      </c>
      <c r="L96" s="184">
        <f t="shared" si="15"/>
        <v>-32838.926329901442</v>
      </c>
      <c r="M96" s="185">
        <f t="shared" si="16"/>
        <v>-1.5158595195025715E-2</v>
      </c>
      <c r="N96" s="183">
        <v>114541.90642056675</v>
      </c>
      <c r="O96" s="184">
        <f t="shared" si="17"/>
        <v>1154.7035794332478</v>
      </c>
      <c r="P96" s="185">
        <f t="shared" si="18"/>
        <v>1.0081057802491022E-2</v>
      </c>
      <c r="Q96" s="183">
        <v>2051814.9299093348</v>
      </c>
      <c r="R96" s="184">
        <f t="shared" si="19"/>
        <v>-33993.629909334704</v>
      </c>
      <c r="S96" s="185">
        <f t="shared" si="20"/>
        <v>-1.6567590679748445E-2</v>
      </c>
      <c r="T96" s="186">
        <v>0.15660731999999999</v>
      </c>
      <c r="U96" s="187">
        <f t="shared" si="23"/>
        <v>-6.3252162411106649E-2</v>
      </c>
    </row>
    <row r="97" spans="1:21" ht="15.75">
      <c r="A97" s="153" t="s">
        <v>240</v>
      </c>
      <c r="B97" s="154" t="s">
        <v>387</v>
      </c>
      <c r="C97" s="155">
        <v>4860273.33</v>
      </c>
      <c r="D97" s="155">
        <v>4547660.3600000003</v>
      </c>
      <c r="E97" s="164">
        <v>143415.67999999999</v>
      </c>
      <c r="F97" s="166">
        <f t="shared" si="21"/>
        <v>4404244.6800000006</v>
      </c>
      <c r="G97" s="167">
        <f t="shared" si="22"/>
        <v>0.32020159664277165</v>
      </c>
      <c r="J97" s="43" t="s">
        <v>241</v>
      </c>
      <c r="K97" s="183">
        <v>4364255.3400379056</v>
      </c>
      <c r="L97" s="184">
        <f t="shared" si="15"/>
        <v>183405.01996209472</v>
      </c>
      <c r="M97" s="185">
        <f t="shared" si="16"/>
        <v>4.202435597191756E-2</v>
      </c>
      <c r="N97" s="183">
        <v>150882.66429900797</v>
      </c>
      <c r="O97" s="184">
        <f t="shared" si="17"/>
        <v>-7466.9842990079778</v>
      </c>
      <c r="P97" s="185">
        <f t="shared" si="18"/>
        <v>-4.9488682703868969E-2</v>
      </c>
      <c r="Q97" s="183">
        <v>4213372.6757388972</v>
      </c>
      <c r="R97" s="184">
        <f t="shared" si="19"/>
        <v>190872.00426110346</v>
      </c>
      <c r="S97" s="185">
        <f t="shared" si="20"/>
        <v>4.5301476738615509E-2</v>
      </c>
      <c r="T97" s="186">
        <v>0.32159089000000002</v>
      </c>
      <c r="U97" s="187">
        <f t="shared" si="23"/>
        <v>-4.3200644061415217E-3</v>
      </c>
    </row>
    <row r="98" spans="1:21" ht="15.75">
      <c r="A98" s="153">
        <v>648500</v>
      </c>
      <c r="B98" s="154" t="s">
        <v>388</v>
      </c>
      <c r="C98" s="155">
        <v>745349.99</v>
      </c>
      <c r="D98" s="155">
        <v>724489.73</v>
      </c>
      <c r="E98" s="164">
        <v>33727.99</v>
      </c>
      <c r="F98" s="166">
        <f t="shared" si="21"/>
        <v>690761.74</v>
      </c>
      <c r="G98" s="167">
        <f t="shared" si="22"/>
        <v>5.0220418736531013E-2</v>
      </c>
      <c r="J98" s="43" t="s">
        <v>242</v>
      </c>
      <c r="K98" s="183">
        <v>724856.88755328662</v>
      </c>
      <c r="L98" s="184">
        <f t="shared" si="15"/>
        <v>-367.1575532866409</v>
      </c>
      <c r="M98" s="185">
        <f t="shared" si="16"/>
        <v>-5.0652419752261757E-4</v>
      </c>
      <c r="N98" s="183">
        <v>24860.174387169114</v>
      </c>
      <c r="O98" s="184">
        <f t="shared" si="17"/>
        <v>8867.8156128308838</v>
      </c>
      <c r="P98" s="185">
        <f t="shared" si="18"/>
        <v>0.35670769942015212</v>
      </c>
      <c r="Q98" s="183">
        <v>699996.71316611755</v>
      </c>
      <c r="R98" s="184">
        <f t="shared" si="19"/>
        <v>-9234.973166117561</v>
      </c>
      <c r="S98" s="185">
        <f t="shared" si="20"/>
        <v>-1.3192880755607206E-2</v>
      </c>
      <c r="T98" s="186">
        <v>5.3428120000000003E-2</v>
      </c>
      <c r="U98" s="187">
        <f t="shared" si="23"/>
        <v>-6.0037696693594822E-2</v>
      </c>
    </row>
    <row r="99" spans="1:21" ht="15.75">
      <c r="A99" s="153">
        <v>387500</v>
      </c>
      <c r="B99" s="154" t="s">
        <v>389</v>
      </c>
      <c r="C99" s="155">
        <v>724481.21</v>
      </c>
      <c r="D99" s="155">
        <v>713820.34</v>
      </c>
      <c r="E99" s="164">
        <v>39555.75</v>
      </c>
      <c r="F99" s="166">
        <f t="shared" si="21"/>
        <v>674264.59</v>
      </c>
      <c r="G99" s="167">
        <f t="shared" si="22"/>
        <v>4.9021027205437578E-2</v>
      </c>
      <c r="J99" s="43" t="s">
        <v>243</v>
      </c>
      <c r="K99" s="183">
        <v>714061.82947165926</v>
      </c>
      <c r="L99" s="184">
        <f t="shared" si="15"/>
        <v>-241.48947165929712</v>
      </c>
      <c r="M99" s="185">
        <f t="shared" si="16"/>
        <v>-3.3819126256617871E-4</v>
      </c>
      <c r="N99" s="183">
        <v>34674.375786136676</v>
      </c>
      <c r="O99" s="184">
        <f t="shared" si="17"/>
        <v>4881.3742138633243</v>
      </c>
      <c r="P99" s="185">
        <f t="shared" si="18"/>
        <v>0.14077756565743194</v>
      </c>
      <c r="Q99" s="183">
        <v>679387.45368552255</v>
      </c>
      <c r="R99" s="184">
        <f t="shared" si="19"/>
        <v>-5122.8636855225777</v>
      </c>
      <c r="S99" s="185">
        <f t="shared" si="20"/>
        <v>-7.5404154988912842E-3</v>
      </c>
      <c r="T99" s="186">
        <v>5.185509E-2</v>
      </c>
      <c r="U99" s="187">
        <f t="shared" si="23"/>
        <v>-5.4653512211866206E-2</v>
      </c>
    </row>
    <row r="100" spans="1:21" ht="15.75">
      <c r="A100" s="153">
        <v>407700</v>
      </c>
      <c r="B100" s="154" t="s">
        <v>390</v>
      </c>
      <c r="C100" s="155">
        <v>1604866.29</v>
      </c>
      <c r="D100" s="155">
        <v>1588637.71</v>
      </c>
      <c r="E100" s="164">
        <v>83967.11</v>
      </c>
      <c r="F100" s="166">
        <f t="shared" si="21"/>
        <v>1504670.5999999999</v>
      </c>
      <c r="G100" s="167">
        <f t="shared" si="22"/>
        <v>0.10939399682522567</v>
      </c>
      <c r="J100" s="43" t="s">
        <v>244</v>
      </c>
      <c r="K100" s="183">
        <v>1549364.6165929618</v>
      </c>
      <c r="L100" s="184">
        <f t="shared" si="15"/>
        <v>39273.093407038134</v>
      </c>
      <c r="M100" s="185">
        <f t="shared" si="16"/>
        <v>2.5347870337583567E-2</v>
      </c>
      <c r="N100" s="183">
        <v>77954.593314779093</v>
      </c>
      <c r="O100" s="184">
        <f t="shared" si="17"/>
        <v>6012.5166852209077</v>
      </c>
      <c r="P100" s="185">
        <f t="shared" si="18"/>
        <v>7.7128446568151432E-2</v>
      </c>
      <c r="Q100" s="183">
        <v>1471410.0232781828</v>
      </c>
      <c r="R100" s="184">
        <f t="shared" si="19"/>
        <v>33260.576721817022</v>
      </c>
      <c r="S100" s="185">
        <f t="shared" si="20"/>
        <v>2.2604560384681394E-2</v>
      </c>
      <c r="T100" s="186">
        <v>0.11230719</v>
      </c>
      <c r="U100" s="187">
        <f t="shared" si="23"/>
        <v>-2.5939507299348574E-2</v>
      </c>
    </row>
    <row r="101" spans="1:21" ht="15.75">
      <c r="A101" s="153">
        <v>961600</v>
      </c>
      <c r="B101" s="154" t="s">
        <v>391</v>
      </c>
      <c r="C101" s="155">
        <v>2549201.44</v>
      </c>
      <c r="D101" s="155">
        <v>2528554.38</v>
      </c>
      <c r="E101" s="164">
        <v>101790.92</v>
      </c>
      <c r="F101" s="166">
        <f t="shared" si="21"/>
        <v>2426763.46</v>
      </c>
      <c r="G101" s="167">
        <f t="shared" si="22"/>
        <v>0.1764328712469119</v>
      </c>
      <c r="J101" s="43" t="s">
        <v>245</v>
      </c>
      <c r="K101" s="183">
        <v>2411081.937496087</v>
      </c>
      <c r="L101" s="184">
        <f t="shared" si="15"/>
        <v>117472.44250391284</v>
      </c>
      <c r="M101" s="185">
        <f t="shared" si="16"/>
        <v>4.8721879035728E-2</v>
      </c>
      <c r="N101" s="183">
        <v>110902.84062128275</v>
      </c>
      <c r="O101" s="184">
        <f t="shared" si="17"/>
        <v>-9111.9206212827557</v>
      </c>
      <c r="P101" s="185">
        <f t="shared" si="18"/>
        <v>-8.2161291543456971E-2</v>
      </c>
      <c r="Q101" s="183">
        <v>2300179.0968748042</v>
      </c>
      <c r="R101" s="184">
        <f t="shared" si="19"/>
        <v>126584.36312519573</v>
      </c>
      <c r="S101" s="185">
        <f t="shared" si="20"/>
        <v>5.5032394345806646E-2</v>
      </c>
      <c r="T101" s="186">
        <v>0.17556401999999999</v>
      </c>
      <c r="U101" s="187">
        <f t="shared" si="23"/>
        <v>4.9489140594520808E-3</v>
      </c>
    </row>
    <row r="102" spans="1:21" ht="15.75">
      <c r="A102" s="153">
        <v>661400</v>
      </c>
      <c r="B102" s="154" t="s">
        <v>392</v>
      </c>
      <c r="C102" s="155">
        <v>4802742.8600000003</v>
      </c>
      <c r="D102" s="155">
        <v>4742070.0999999996</v>
      </c>
      <c r="E102" s="164">
        <v>268573.52</v>
      </c>
      <c r="F102" s="166">
        <f t="shared" si="21"/>
        <v>4473496.58</v>
      </c>
      <c r="G102" s="167">
        <f t="shared" si="22"/>
        <v>0.3252364143156502</v>
      </c>
      <c r="J102" s="43" t="s">
        <v>246</v>
      </c>
      <c r="K102" s="183">
        <v>4629613.2918993067</v>
      </c>
      <c r="L102" s="184">
        <f t="shared" si="15"/>
        <v>112456.80810069293</v>
      </c>
      <c r="M102" s="185">
        <f t="shared" si="16"/>
        <v>2.4290756270607838E-2</v>
      </c>
      <c r="N102" s="183">
        <v>244427.35101109269</v>
      </c>
      <c r="O102" s="184">
        <f t="shared" si="17"/>
        <v>24146.168988907331</v>
      </c>
      <c r="P102" s="185">
        <f t="shared" si="18"/>
        <v>9.878669015159236E-2</v>
      </c>
      <c r="Q102" s="183">
        <v>4385185.9408882139</v>
      </c>
      <c r="R102" s="184">
        <f t="shared" si="19"/>
        <v>88310.639111786149</v>
      </c>
      <c r="S102" s="185">
        <f t="shared" si="20"/>
        <v>2.0138402408062861E-2</v>
      </c>
      <c r="T102" s="186">
        <v>0.33470475</v>
      </c>
      <c r="U102" s="187">
        <f t="shared" si="23"/>
        <v>-2.8288620595763314E-2</v>
      </c>
    </row>
    <row r="103" spans="1:21" ht="15.75">
      <c r="A103" s="153">
        <v>568700</v>
      </c>
      <c r="B103" s="154" t="s">
        <v>393</v>
      </c>
      <c r="C103" s="155">
        <v>1909221.27</v>
      </c>
      <c r="D103" s="155">
        <v>1886688.3</v>
      </c>
      <c r="E103" s="164">
        <v>92622.73</v>
      </c>
      <c r="F103" s="166">
        <f t="shared" si="21"/>
        <v>1794065.57</v>
      </c>
      <c r="G103" s="167">
        <f t="shared" si="22"/>
        <v>0.13043386590315961</v>
      </c>
      <c r="J103" s="43" t="s">
        <v>247</v>
      </c>
      <c r="K103" s="183">
        <v>1827092.4041411262</v>
      </c>
      <c r="L103" s="184">
        <f t="shared" si="15"/>
        <v>59595.895858873846</v>
      </c>
      <c r="M103" s="185">
        <f t="shared" si="16"/>
        <v>3.2617888249000915E-2</v>
      </c>
      <c r="N103" s="183">
        <v>76329.815994217453</v>
      </c>
      <c r="O103" s="184">
        <f t="shared" si="17"/>
        <v>16292.914005782543</v>
      </c>
      <c r="P103" s="185">
        <f t="shared" si="18"/>
        <v>0.21345412396928687</v>
      </c>
      <c r="Q103" s="183">
        <v>1750762.5881469087</v>
      </c>
      <c r="R103" s="184">
        <f t="shared" si="19"/>
        <v>43302.981853091391</v>
      </c>
      <c r="S103" s="185">
        <f t="shared" si="20"/>
        <v>2.4733782950505878E-2</v>
      </c>
      <c r="T103" s="186">
        <v>0.13362911999999999</v>
      </c>
      <c r="U103" s="187">
        <f t="shared" si="23"/>
        <v>-2.391136076358491E-2</v>
      </c>
    </row>
    <row r="104" spans="1:21" ht="15.75">
      <c r="A104" s="153" t="s">
        <v>248</v>
      </c>
      <c r="B104" s="154" t="s">
        <v>394</v>
      </c>
      <c r="C104" s="155">
        <v>18047741.989999998</v>
      </c>
      <c r="D104" s="155">
        <v>17809453.359999999</v>
      </c>
      <c r="E104" s="164">
        <v>629451.51</v>
      </c>
      <c r="F104" s="166">
        <f t="shared" si="21"/>
        <v>17180001.849999998</v>
      </c>
      <c r="G104" s="167">
        <f t="shared" si="22"/>
        <v>1.2490368774642577</v>
      </c>
      <c r="J104" s="43" t="s">
        <v>249</v>
      </c>
      <c r="K104" s="183">
        <v>17107395.788868587</v>
      </c>
      <c r="L104" s="184">
        <f t="shared" si="15"/>
        <v>702057.57113141194</v>
      </c>
      <c r="M104" s="185">
        <f t="shared" si="16"/>
        <v>4.1038249175729291E-2</v>
      </c>
      <c r="N104" s="183">
        <v>644211.30215536628</v>
      </c>
      <c r="O104" s="184">
        <f t="shared" si="17"/>
        <v>-14759.792155366275</v>
      </c>
      <c r="P104" s="185">
        <f t="shared" si="18"/>
        <v>-2.2911414478423153E-2</v>
      </c>
      <c r="Q104" s="183">
        <v>16463184.486713221</v>
      </c>
      <c r="R104" s="184">
        <f t="shared" si="19"/>
        <v>716817.36328677647</v>
      </c>
      <c r="S104" s="185">
        <f t="shared" si="20"/>
        <v>4.3540626290453854E-2</v>
      </c>
      <c r="T104" s="186">
        <v>1.25657296</v>
      </c>
      <c r="U104" s="187">
        <f t="shared" si="23"/>
        <v>-5.9973298611664116E-3</v>
      </c>
    </row>
    <row r="105" spans="1:21" ht="15.75">
      <c r="A105" s="153">
        <v>840200</v>
      </c>
      <c r="B105" s="154" t="s">
        <v>395</v>
      </c>
      <c r="C105" s="155">
        <v>13703610.529999999</v>
      </c>
      <c r="D105" s="155">
        <v>13596786.66</v>
      </c>
      <c r="E105" s="164">
        <v>694324.16</v>
      </c>
      <c r="F105" s="166">
        <f t="shared" si="21"/>
        <v>12902462.5</v>
      </c>
      <c r="G105" s="167">
        <f t="shared" si="22"/>
        <v>0.93804713255020289</v>
      </c>
      <c r="J105" s="43" t="s">
        <v>250</v>
      </c>
      <c r="K105" s="183">
        <v>13253476.588067228</v>
      </c>
      <c r="L105" s="184">
        <f t="shared" ref="L105:L127" si="24">D105-K105</f>
        <v>343310.07193277217</v>
      </c>
      <c r="M105" s="185">
        <f t="shared" ref="M105:M127" si="25">D105/K105-1</f>
        <v>2.5903397470960376E-2</v>
      </c>
      <c r="N105" s="183">
        <v>684843.28489877691</v>
      </c>
      <c r="O105" s="184">
        <f t="shared" ref="O105:O127" si="26">E105-N105</f>
        <v>9480.8751012231223</v>
      </c>
      <c r="P105" s="185">
        <f t="shared" ref="P105:P127" si="27">E105/N105-1</f>
        <v>1.3843860793092855E-2</v>
      </c>
      <c r="Q105" s="183">
        <v>12568633.303168451</v>
      </c>
      <c r="R105" s="184">
        <f t="shared" ref="R105:R127" si="28">F105-Q105</f>
        <v>333829.19683154859</v>
      </c>
      <c r="S105" s="185">
        <f t="shared" ref="S105:S127" si="29">F105/Q105-1</f>
        <v>2.6560500953384691E-2</v>
      </c>
      <c r="T105" s="186">
        <v>0.95931650999999996</v>
      </c>
      <c r="U105" s="187">
        <f t="shared" si="23"/>
        <v>-2.2171386844782925E-2</v>
      </c>
    </row>
    <row r="106" spans="1:21" ht="15.75">
      <c r="A106" s="153" t="s">
        <v>251</v>
      </c>
      <c r="B106" s="154" t="s">
        <v>396</v>
      </c>
      <c r="C106" s="155">
        <v>4716118.25</v>
      </c>
      <c r="D106" s="155">
        <v>4660135.72</v>
      </c>
      <c r="E106" s="164">
        <v>154809.51</v>
      </c>
      <c r="F106" s="166">
        <f t="shared" si="21"/>
        <v>4505326.21</v>
      </c>
      <c r="G106" s="167">
        <f t="shared" si="22"/>
        <v>0.32755052242885985</v>
      </c>
      <c r="J106" s="43" t="s">
        <v>252</v>
      </c>
      <c r="K106" s="183">
        <v>4573898.9533354966</v>
      </c>
      <c r="L106" s="184">
        <f t="shared" si="24"/>
        <v>86236.766664503142</v>
      </c>
      <c r="M106" s="185">
        <f t="shared" si="25"/>
        <v>1.8854104024667029E-2</v>
      </c>
      <c r="N106" s="183">
        <v>141285.3939362895</v>
      </c>
      <c r="O106" s="184">
        <f t="shared" si="26"/>
        <v>13524.116063710506</v>
      </c>
      <c r="P106" s="185">
        <f t="shared" si="27"/>
        <v>9.5721968753606612E-2</v>
      </c>
      <c r="Q106" s="183">
        <v>4432613.5593992071</v>
      </c>
      <c r="R106" s="184">
        <f t="shared" si="28"/>
        <v>72712.65060079284</v>
      </c>
      <c r="S106" s="185">
        <f t="shared" si="29"/>
        <v>1.6404013033486375E-2</v>
      </c>
      <c r="T106" s="186">
        <v>0.33832472000000002</v>
      </c>
      <c r="U106" s="187">
        <f t="shared" si="23"/>
        <v>-3.184572966214283E-2</v>
      </c>
    </row>
    <row r="107" spans="1:21" ht="15.75">
      <c r="A107" s="153" t="s">
        <v>253</v>
      </c>
      <c r="B107" s="154" t="s">
        <v>397</v>
      </c>
      <c r="C107" s="155">
        <v>1692000.95</v>
      </c>
      <c r="D107" s="155">
        <v>1670951.02</v>
      </c>
      <c r="E107" s="164">
        <v>53070.96</v>
      </c>
      <c r="F107" s="166">
        <f t="shared" si="21"/>
        <v>1617880.06</v>
      </c>
      <c r="G107" s="167">
        <f t="shared" si="22"/>
        <v>0.11762465894344977</v>
      </c>
      <c r="J107" s="43" t="s">
        <v>254</v>
      </c>
      <c r="K107" s="183">
        <v>1615260.0867382656</v>
      </c>
      <c r="L107" s="184">
        <f t="shared" si="24"/>
        <v>55690.933261734433</v>
      </c>
      <c r="M107" s="185">
        <f t="shared" si="25"/>
        <v>3.4477997518153503E-2</v>
      </c>
      <c r="N107" s="183">
        <v>45676.988178780994</v>
      </c>
      <c r="O107" s="184">
        <f t="shared" si="26"/>
        <v>7393.9718212190055</v>
      </c>
      <c r="P107" s="185">
        <f t="shared" si="27"/>
        <v>0.16187520491234664</v>
      </c>
      <c r="Q107" s="183">
        <v>1569583.0985594846</v>
      </c>
      <c r="R107" s="184">
        <f t="shared" si="28"/>
        <v>48296.961440515472</v>
      </c>
      <c r="S107" s="185">
        <f t="shared" si="29"/>
        <v>3.0770566709619196E-2</v>
      </c>
      <c r="T107" s="186">
        <v>0.11980038</v>
      </c>
      <c r="U107" s="187">
        <f t="shared" si="23"/>
        <v>-1.8161219994045297E-2</v>
      </c>
    </row>
    <row r="108" spans="1:21" ht="15.75">
      <c r="A108" s="153" t="s">
        <v>255</v>
      </c>
      <c r="B108" s="154" t="s">
        <v>398</v>
      </c>
      <c r="C108" s="155">
        <v>14768453.82</v>
      </c>
      <c r="D108" s="155">
        <v>13817601.67</v>
      </c>
      <c r="E108" s="164">
        <v>482294.38</v>
      </c>
      <c r="F108" s="166">
        <f t="shared" si="21"/>
        <v>13335307.289999999</v>
      </c>
      <c r="G108" s="167">
        <f t="shared" si="22"/>
        <v>0.96951622723649211</v>
      </c>
      <c r="J108" s="43" t="s">
        <v>256</v>
      </c>
      <c r="K108" s="183">
        <v>12634083.300607281</v>
      </c>
      <c r="L108" s="184">
        <f t="shared" si="24"/>
        <v>1183518.3693927191</v>
      </c>
      <c r="M108" s="185">
        <f t="shared" si="25"/>
        <v>9.3676631792971587E-2</v>
      </c>
      <c r="N108" s="183">
        <v>473975.43269531766</v>
      </c>
      <c r="O108" s="184">
        <f t="shared" si="26"/>
        <v>8318.9473046823405</v>
      </c>
      <c r="P108" s="185">
        <f t="shared" si="27"/>
        <v>1.7551431426257036E-2</v>
      </c>
      <c r="Q108" s="183">
        <v>12160107.867911963</v>
      </c>
      <c r="R108" s="184">
        <f t="shared" si="28"/>
        <v>1175199.4220880363</v>
      </c>
      <c r="S108" s="185">
        <f t="shared" si="29"/>
        <v>9.6643832016420461E-2</v>
      </c>
      <c r="T108" s="186">
        <v>0.9281353</v>
      </c>
      <c r="U108" s="187">
        <f t="shared" si="23"/>
        <v>4.4585016038601433E-2</v>
      </c>
    </row>
    <row r="109" spans="1:21" ht="15.75">
      <c r="A109" s="153">
        <v>328200</v>
      </c>
      <c r="B109" s="154" t="s">
        <v>399</v>
      </c>
      <c r="C109" s="155">
        <v>2317342.73</v>
      </c>
      <c r="D109" s="155">
        <v>2210877.91</v>
      </c>
      <c r="E109" s="164">
        <v>87419.6</v>
      </c>
      <c r="F109" s="166">
        <f t="shared" si="21"/>
        <v>2123458.31</v>
      </c>
      <c r="G109" s="167">
        <f t="shared" si="22"/>
        <v>0.15438169099777657</v>
      </c>
      <c r="J109" s="43" t="s">
        <v>257</v>
      </c>
      <c r="K109" s="183">
        <v>2188657.9330794932</v>
      </c>
      <c r="L109" s="184">
        <f t="shared" si="24"/>
        <v>22219.976920506917</v>
      </c>
      <c r="M109" s="185">
        <f t="shared" si="25"/>
        <v>1.0152329692398654E-2</v>
      </c>
      <c r="N109" s="183">
        <v>96063.369018958343</v>
      </c>
      <c r="O109" s="184">
        <f t="shared" si="26"/>
        <v>-8643.7690189583373</v>
      </c>
      <c r="P109" s="185">
        <f t="shared" si="27"/>
        <v>-8.9979865449570817E-2</v>
      </c>
      <c r="Q109" s="183">
        <v>2092594.5640605348</v>
      </c>
      <c r="R109" s="184">
        <f t="shared" si="28"/>
        <v>30863.74593946524</v>
      </c>
      <c r="S109" s="185">
        <f t="shared" si="29"/>
        <v>1.4749032836812948E-2</v>
      </c>
      <c r="T109" s="186">
        <v>0.15971987000000001</v>
      </c>
      <c r="U109" s="187">
        <f t="shared" si="23"/>
        <v>-3.3422134655027191E-2</v>
      </c>
    </row>
    <row r="110" spans="1:21" ht="15.75">
      <c r="A110" s="153">
        <v>621200</v>
      </c>
      <c r="B110" s="154" t="s">
        <v>400</v>
      </c>
      <c r="C110" s="155">
        <v>2288532.87</v>
      </c>
      <c r="D110" s="155">
        <v>2274169.87</v>
      </c>
      <c r="E110" s="164">
        <v>98831.53</v>
      </c>
      <c r="F110" s="166">
        <f t="shared" si="21"/>
        <v>2175338.3400000003</v>
      </c>
      <c r="G110" s="167">
        <f t="shared" si="22"/>
        <v>0.15815352241198288</v>
      </c>
      <c r="J110" s="43" t="s">
        <v>258</v>
      </c>
      <c r="K110" s="183">
        <v>2116173.4139247928</v>
      </c>
      <c r="L110" s="184">
        <f t="shared" si="24"/>
        <v>157996.45607520733</v>
      </c>
      <c r="M110" s="185">
        <f t="shared" si="25"/>
        <v>7.4661393549112276E-2</v>
      </c>
      <c r="N110" s="183">
        <v>94882.726905367657</v>
      </c>
      <c r="O110" s="184">
        <f t="shared" si="26"/>
        <v>3948.8030946323415</v>
      </c>
      <c r="P110" s="185">
        <f t="shared" si="27"/>
        <v>4.1617723514320248E-2</v>
      </c>
      <c r="Q110" s="183">
        <v>2021290.6870194252</v>
      </c>
      <c r="R110" s="184">
        <f t="shared" si="28"/>
        <v>154047.65298057511</v>
      </c>
      <c r="S110" s="185">
        <f t="shared" si="29"/>
        <v>7.6212518055842837E-2</v>
      </c>
      <c r="T110" s="186">
        <v>0.15427752</v>
      </c>
      <c r="U110" s="187">
        <f t="shared" si="23"/>
        <v>2.5123572196279031E-2</v>
      </c>
    </row>
    <row r="111" spans="1:21" ht="15.75">
      <c r="A111" s="153">
        <v>941600</v>
      </c>
      <c r="B111" s="154" t="s">
        <v>401</v>
      </c>
      <c r="C111" s="155">
        <v>7636912.7300000004</v>
      </c>
      <c r="D111" s="155">
        <v>7517658.5300000003</v>
      </c>
      <c r="E111" s="164">
        <v>354815.57</v>
      </c>
      <c r="F111" s="166">
        <f t="shared" si="21"/>
        <v>7162842.96</v>
      </c>
      <c r="G111" s="167">
        <f t="shared" si="22"/>
        <v>0.52075983941324444</v>
      </c>
      <c r="J111" s="43" t="s">
        <v>259</v>
      </c>
      <c r="K111" s="183">
        <v>7281997.3563041762</v>
      </c>
      <c r="L111" s="184">
        <f t="shared" si="24"/>
        <v>235661.17369582411</v>
      </c>
      <c r="M111" s="185">
        <f t="shared" si="25"/>
        <v>3.2362161391312094E-2</v>
      </c>
      <c r="N111" s="183">
        <v>340778.5669973421</v>
      </c>
      <c r="O111" s="184">
        <f t="shared" si="26"/>
        <v>14037.003002657904</v>
      </c>
      <c r="P111" s="185">
        <f t="shared" si="27"/>
        <v>4.1190979603970668E-2</v>
      </c>
      <c r="Q111" s="183">
        <v>6941218.7893068343</v>
      </c>
      <c r="R111" s="184">
        <f t="shared" si="28"/>
        <v>221624.17069316562</v>
      </c>
      <c r="S111" s="185">
        <f t="shared" si="29"/>
        <v>3.1928711285485578E-2</v>
      </c>
      <c r="T111" s="186">
        <v>0.52979712999999995</v>
      </c>
      <c r="U111" s="187">
        <f t="shared" si="23"/>
        <v>-1.7058021032985815E-2</v>
      </c>
    </row>
    <row r="112" spans="1:21" ht="15.75">
      <c r="A112" s="153" t="s">
        <v>260</v>
      </c>
      <c r="B112" s="154" t="s">
        <v>402</v>
      </c>
      <c r="C112" s="155">
        <v>12889473.51</v>
      </c>
      <c r="D112" s="155">
        <v>9693493.1500000004</v>
      </c>
      <c r="E112" s="164">
        <v>304755.58999999997</v>
      </c>
      <c r="F112" s="166">
        <f t="shared" si="21"/>
        <v>9388737.5600000005</v>
      </c>
      <c r="G112" s="167">
        <f t="shared" si="22"/>
        <v>0.68258895125053753</v>
      </c>
      <c r="J112" s="43" t="s">
        <v>261</v>
      </c>
      <c r="K112" s="183">
        <v>8961125.633889392</v>
      </c>
      <c r="L112" s="184">
        <f t="shared" si="24"/>
        <v>732367.51611060835</v>
      </c>
      <c r="M112" s="185">
        <f t="shared" si="25"/>
        <v>8.1727178708545622E-2</v>
      </c>
      <c r="N112" s="183">
        <v>269295.57885271002</v>
      </c>
      <c r="O112" s="184">
        <f t="shared" si="26"/>
        <v>35460.011147289944</v>
      </c>
      <c r="P112" s="185">
        <f t="shared" si="27"/>
        <v>0.13167691537440596</v>
      </c>
      <c r="Q112" s="183">
        <v>8691830.0550366826</v>
      </c>
      <c r="R112" s="184">
        <f t="shared" si="28"/>
        <v>696907.50496331789</v>
      </c>
      <c r="S112" s="185">
        <f t="shared" si="29"/>
        <v>8.0179605508908791E-2</v>
      </c>
      <c r="T112" s="186">
        <v>0.66341470000000002</v>
      </c>
      <c r="U112" s="187">
        <f t="shared" si="23"/>
        <v>2.8902361148369859E-2</v>
      </c>
    </row>
    <row r="113" spans="1:21" ht="15.75">
      <c r="A113" s="153">
        <v>941800</v>
      </c>
      <c r="B113" s="154" t="s">
        <v>403</v>
      </c>
      <c r="C113" s="155">
        <v>1670939.65</v>
      </c>
      <c r="D113" s="155">
        <v>1637480.99</v>
      </c>
      <c r="E113" s="164">
        <v>87708.56</v>
      </c>
      <c r="F113" s="166">
        <f t="shared" si="21"/>
        <v>1549772.43</v>
      </c>
      <c r="G113" s="167">
        <f t="shared" si="22"/>
        <v>0.11267303307929476</v>
      </c>
      <c r="J113" s="43" t="s">
        <v>262</v>
      </c>
      <c r="K113" s="183">
        <v>1610951.5028372062</v>
      </c>
      <c r="L113" s="184">
        <f t="shared" si="24"/>
        <v>26529.487162793754</v>
      </c>
      <c r="M113" s="185">
        <f t="shared" si="25"/>
        <v>1.646820969847318E-2</v>
      </c>
      <c r="N113" s="183">
        <v>78066.544868839686</v>
      </c>
      <c r="O113" s="184">
        <f t="shared" si="26"/>
        <v>9642.0151311603113</v>
      </c>
      <c r="P113" s="185">
        <f t="shared" si="27"/>
        <v>0.12351020718747008</v>
      </c>
      <c r="Q113" s="183">
        <v>1532884.9579683666</v>
      </c>
      <c r="R113" s="184">
        <f t="shared" si="28"/>
        <v>16887.47203163337</v>
      </c>
      <c r="S113" s="185">
        <f t="shared" si="29"/>
        <v>1.1016790231939799E-2</v>
      </c>
      <c r="T113" s="186">
        <v>0.11699933999999999</v>
      </c>
      <c r="U113" s="187">
        <f t="shared" si="23"/>
        <v>-3.6977190817531369E-2</v>
      </c>
    </row>
    <row r="114" spans="1:21" ht="15.75">
      <c r="A114" s="153">
        <v>880200</v>
      </c>
      <c r="B114" s="154" t="s">
        <v>404</v>
      </c>
      <c r="C114" s="155">
        <v>16898585.370000001</v>
      </c>
      <c r="D114" s="155">
        <v>16283472.76</v>
      </c>
      <c r="E114" s="164">
        <v>801694.12</v>
      </c>
      <c r="F114" s="166">
        <f t="shared" si="21"/>
        <v>15481778.640000001</v>
      </c>
      <c r="G114" s="167">
        <f t="shared" si="22"/>
        <v>1.1255710342137388</v>
      </c>
      <c r="J114" s="43" t="s">
        <v>263</v>
      </c>
      <c r="K114" s="183">
        <v>15690518.964035492</v>
      </c>
      <c r="L114" s="184">
        <f t="shared" si="24"/>
        <v>592953.79596450739</v>
      </c>
      <c r="M114" s="185">
        <f t="shared" si="25"/>
        <v>3.7790578968332822E-2</v>
      </c>
      <c r="N114" s="183">
        <v>741496.12125144422</v>
      </c>
      <c r="O114" s="184">
        <f t="shared" si="26"/>
        <v>60197.998748555779</v>
      </c>
      <c r="P114" s="185">
        <f t="shared" si="27"/>
        <v>8.1184509295824547E-2</v>
      </c>
      <c r="Q114" s="183">
        <v>14949022.842784049</v>
      </c>
      <c r="R114" s="184">
        <f t="shared" si="28"/>
        <v>532755.79721595161</v>
      </c>
      <c r="S114" s="185">
        <f t="shared" si="29"/>
        <v>3.5638168649472224E-2</v>
      </c>
      <c r="T114" s="186">
        <v>1.1410027</v>
      </c>
      <c r="U114" s="187">
        <f t="shared" si="23"/>
        <v>-1.3524653172390599E-2</v>
      </c>
    </row>
    <row r="115" spans="1:21" ht="15.75">
      <c r="A115" s="153">
        <v>468900</v>
      </c>
      <c r="B115" s="154" t="s">
        <v>405</v>
      </c>
      <c r="C115" s="155">
        <v>1859262.21</v>
      </c>
      <c r="D115" s="155">
        <v>1826952.51</v>
      </c>
      <c r="E115" s="164">
        <v>93802.91</v>
      </c>
      <c r="F115" s="166">
        <f t="shared" si="21"/>
        <v>1733149.6</v>
      </c>
      <c r="G115" s="167">
        <f t="shared" si="22"/>
        <v>0.12600509496234005</v>
      </c>
      <c r="J115" s="43" t="s">
        <v>264</v>
      </c>
      <c r="K115" s="183">
        <v>1869512.7944633213</v>
      </c>
      <c r="L115" s="184">
        <f t="shared" si="24"/>
        <v>-42560.284463321324</v>
      </c>
      <c r="M115" s="185">
        <f t="shared" si="25"/>
        <v>-2.2765441664462704E-2</v>
      </c>
      <c r="N115" s="183">
        <v>77541.675915333442</v>
      </c>
      <c r="O115" s="184">
        <f t="shared" si="26"/>
        <v>16261.234084666561</v>
      </c>
      <c r="P115" s="185">
        <f t="shared" si="27"/>
        <v>0.20970960316129816</v>
      </c>
      <c r="Q115" s="183">
        <v>1791971.1185479879</v>
      </c>
      <c r="R115" s="184">
        <f t="shared" si="28"/>
        <v>-58821.518547987798</v>
      </c>
      <c r="S115" s="185">
        <f t="shared" si="29"/>
        <v>-3.2825037155537529E-2</v>
      </c>
      <c r="T115" s="186">
        <v>0.13677442000000001</v>
      </c>
      <c r="U115" s="187">
        <f t="shared" si="23"/>
        <v>-7.8737859298982582E-2</v>
      </c>
    </row>
    <row r="116" spans="1:21" ht="15.75">
      <c r="A116" s="153">
        <v>900200</v>
      </c>
      <c r="B116" s="154" t="s">
        <v>406</v>
      </c>
      <c r="C116" s="155">
        <v>17777851.420000002</v>
      </c>
      <c r="D116" s="155">
        <v>17450394.329999998</v>
      </c>
      <c r="E116" s="164">
        <v>821724</v>
      </c>
      <c r="F116" s="166">
        <f t="shared" si="21"/>
        <v>16628670.329999998</v>
      </c>
      <c r="G116" s="167">
        <f t="shared" si="22"/>
        <v>1.2089534475437642</v>
      </c>
      <c r="J116" s="43" t="s">
        <v>265</v>
      </c>
      <c r="K116" s="183">
        <v>16644086.132122185</v>
      </c>
      <c r="L116" s="184">
        <f t="shared" si="24"/>
        <v>806308.19787781313</v>
      </c>
      <c r="M116" s="185">
        <f t="shared" si="25"/>
        <v>4.8444125527665971E-2</v>
      </c>
      <c r="N116" s="183">
        <v>810939.90643194981</v>
      </c>
      <c r="O116" s="184">
        <f t="shared" si="26"/>
        <v>10784.093568050186</v>
      </c>
      <c r="P116" s="185">
        <f t="shared" si="27"/>
        <v>1.3298264745040145E-2</v>
      </c>
      <c r="Q116" s="183">
        <v>15833146.225690234</v>
      </c>
      <c r="R116" s="184">
        <f t="shared" si="28"/>
        <v>795524.10430976376</v>
      </c>
      <c r="S116" s="185">
        <f t="shared" si="29"/>
        <v>5.0244221392901522E-2</v>
      </c>
      <c r="T116" s="186">
        <v>1.2084845099999999</v>
      </c>
      <c r="U116" s="187">
        <f t="shared" si="23"/>
        <v>3.8803769505024732E-4</v>
      </c>
    </row>
    <row r="117" spans="1:21" ht="15.75">
      <c r="A117" s="153">
        <v>649300</v>
      </c>
      <c r="B117" s="154" t="s">
        <v>407</v>
      </c>
      <c r="C117" s="155">
        <v>1087802.93</v>
      </c>
      <c r="D117" s="155">
        <v>1111878.83</v>
      </c>
      <c r="E117" s="164">
        <v>52192.43</v>
      </c>
      <c r="F117" s="166">
        <f t="shared" si="21"/>
        <v>1059686.4000000001</v>
      </c>
      <c r="G117" s="167">
        <f t="shared" si="22"/>
        <v>7.7042331176893367E-2</v>
      </c>
      <c r="J117" s="43" t="s">
        <v>266</v>
      </c>
      <c r="K117" s="183">
        <v>1071773.3251375917</v>
      </c>
      <c r="L117" s="184">
        <f t="shared" si="24"/>
        <v>40105.504862408387</v>
      </c>
      <c r="M117" s="185">
        <f t="shared" si="25"/>
        <v>3.7419763975987896E-2</v>
      </c>
      <c r="N117" s="183">
        <v>40952.840336708388</v>
      </c>
      <c r="O117" s="184">
        <f t="shared" si="26"/>
        <v>11239.589663291612</v>
      </c>
      <c r="P117" s="185">
        <f t="shared" si="27"/>
        <v>0.27445201775704242</v>
      </c>
      <c r="Q117" s="183">
        <v>1030820.4848008833</v>
      </c>
      <c r="R117" s="184">
        <f t="shared" si="28"/>
        <v>28865.915199116804</v>
      </c>
      <c r="S117" s="185">
        <f t="shared" si="29"/>
        <v>2.8002853673103623E-2</v>
      </c>
      <c r="T117" s="186">
        <v>7.8678650000000003E-2</v>
      </c>
      <c r="U117" s="187">
        <f t="shared" si="23"/>
        <v>-2.0797494912617842E-2</v>
      </c>
    </row>
    <row r="118" spans="1:21" ht="15.75">
      <c r="A118" s="153">
        <v>940200</v>
      </c>
      <c r="B118" s="154" t="s">
        <v>408</v>
      </c>
      <c r="C118" s="155">
        <v>4453524.4400000004</v>
      </c>
      <c r="D118" s="155">
        <v>4425174.26</v>
      </c>
      <c r="E118" s="164">
        <v>225085.61</v>
      </c>
      <c r="F118" s="166">
        <f t="shared" si="21"/>
        <v>4200088.6499999994</v>
      </c>
      <c r="G118" s="167">
        <f t="shared" si="22"/>
        <v>0.30535885026514531</v>
      </c>
      <c r="J118" s="43" t="s">
        <v>267</v>
      </c>
      <c r="K118" s="183">
        <v>4366903.8736262172</v>
      </c>
      <c r="L118" s="184">
        <f t="shared" si="24"/>
        <v>58270.38637378253</v>
      </c>
      <c r="M118" s="185">
        <f t="shared" si="25"/>
        <v>1.3343638435850291E-2</v>
      </c>
      <c r="N118" s="183">
        <v>218822.36014592971</v>
      </c>
      <c r="O118" s="184">
        <f t="shared" si="26"/>
        <v>6263.24985407028</v>
      </c>
      <c r="P118" s="185">
        <f t="shared" si="27"/>
        <v>2.8622531307556542E-2</v>
      </c>
      <c r="Q118" s="183">
        <v>4148081.5134802875</v>
      </c>
      <c r="R118" s="184">
        <f t="shared" si="28"/>
        <v>52007.13651971193</v>
      </c>
      <c r="S118" s="185">
        <f t="shared" si="29"/>
        <v>1.253763609772407E-2</v>
      </c>
      <c r="T118" s="186">
        <v>0.31660746000000001</v>
      </c>
      <c r="U118" s="187">
        <f t="shared" si="23"/>
        <v>-3.5528568198786914E-2</v>
      </c>
    </row>
    <row r="119" spans="1:21" ht="15.75">
      <c r="A119" s="153">
        <v>701800</v>
      </c>
      <c r="B119" s="154" t="s">
        <v>409</v>
      </c>
      <c r="C119" s="155">
        <v>1307694.1200000001</v>
      </c>
      <c r="D119" s="155">
        <v>1283904.08</v>
      </c>
      <c r="E119" s="164">
        <v>59934.51</v>
      </c>
      <c r="F119" s="166">
        <f t="shared" si="21"/>
        <v>1223969.57</v>
      </c>
      <c r="G119" s="167">
        <f t="shared" si="22"/>
        <v>8.8986202863771541E-2</v>
      </c>
      <c r="J119" s="43" t="s">
        <v>268</v>
      </c>
      <c r="K119" s="183">
        <v>1247363.24779028</v>
      </c>
      <c r="L119" s="184">
        <f t="shared" si="24"/>
        <v>36540.832209720043</v>
      </c>
      <c r="M119" s="185">
        <f t="shared" si="25"/>
        <v>2.9294459552542174E-2</v>
      </c>
      <c r="N119" s="183">
        <v>57503.315291318773</v>
      </c>
      <c r="O119" s="184">
        <f t="shared" si="26"/>
        <v>2431.1947086812288</v>
      </c>
      <c r="P119" s="185">
        <f t="shared" si="27"/>
        <v>4.2279209404962215E-2</v>
      </c>
      <c r="Q119" s="183">
        <v>1189859.9324989612</v>
      </c>
      <c r="R119" s="184">
        <f t="shared" si="28"/>
        <v>34109.637501038844</v>
      </c>
      <c r="S119" s="185">
        <f t="shared" si="29"/>
        <v>2.8666935131937077E-2</v>
      </c>
      <c r="T119" s="186">
        <v>9.0817529999999994E-2</v>
      </c>
      <c r="U119" s="187">
        <f t="shared" si="23"/>
        <v>-2.0164907988892145E-2</v>
      </c>
    </row>
    <row r="120" spans="1:21" ht="15.75">
      <c r="A120" s="153">
        <v>769101</v>
      </c>
      <c r="B120" s="154" t="s">
        <v>410</v>
      </c>
      <c r="C120" s="155">
        <v>544210.62</v>
      </c>
      <c r="D120" s="155">
        <v>538443.91</v>
      </c>
      <c r="E120" s="164">
        <v>37886.29</v>
      </c>
      <c r="F120" s="166">
        <f t="shared" si="21"/>
        <v>500557.62000000005</v>
      </c>
      <c r="G120" s="167">
        <f t="shared" si="22"/>
        <v>3.6392017424360205E-2</v>
      </c>
      <c r="J120" s="43" t="s">
        <v>269</v>
      </c>
      <c r="K120" s="183">
        <v>537379.66773097485</v>
      </c>
      <c r="L120" s="184">
        <f t="shared" si="24"/>
        <v>1064.2422690251842</v>
      </c>
      <c r="M120" s="185">
        <f t="shared" si="25"/>
        <v>1.980428983327176E-3</v>
      </c>
      <c r="N120" s="183">
        <v>26312.172383765603</v>
      </c>
      <c r="O120" s="184">
        <f t="shared" si="26"/>
        <v>11574.117616234398</v>
      </c>
      <c r="P120" s="185">
        <f t="shared" si="27"/>
        <v>0.43987693024448005</v>
      </c>
      <c r="Q120" s="183">
        <v>511067.49534720927</v>
      </c>
      <c r="R120" s="184">
        <f t="shared" si="28"/>
        <v>-10509.875347209221</v>
      </c>
      <c r="S120" s="185">
        <f t="shared" si="29"/>
        <v>-2.0564554472534025E-2</v>
      </c>
      <c r="T120" s="186">
        <v>3.9007859999999998E-2</v>
      </c>
      <c r="U120" s="187">
        <f t="shared" si="23"/>
        <v>-6.7059371512300125E-2</v>
      </c>
    </row>
    <row r="121" spans="1:21" ht="15.75">
      <c r="A121" s="153">
        <v>429300</v>
      </c>
      <c r="B121" s="154" t="s">
        <v>411</v>
      </c>
      <c r="C121" s="155">
        <v>1929738.9</v>
      </c>
      <c r="D121" s="155">
        <v>1901685.24</v>
      </c>
      <c r="E121" s="164">
        <v>95506.14</v>
      </c>
      <c r="F121" s="166">
        <f t="shared" si="21"/>
        <v>1806179.1</v>
      </c>
      <c r="G121" s="167">
        <f t="shared" si="22"/>
        <v>0.13131455531276345</v>
      </c>
      <c r="J121" s="43" t="s">
        <v>270</v>
      </c>
      <c r="K121" s="183">
        <v>1816851.0281671702</v>
      </c>
      <c r="L121" s="184">
        <f t="shared" si="24"/>
        <v>84834.211832829751</v>
      </c>
      <c r="M121" s="185">
        <f t="shared" si="25"/>
        <v>4.6692992720713145E-2</v>
      </c>
      <c r="N121" s="183">
        <v>80127.887718339683</v>
      </c>
      <c r="O121" s="184">
        <f t="shared" si="26"/>
        <v>15378.252281660316</v>
      </c>
      <c r="P121" s="185">
        <f t="shared" si="27"/>
        <v>0.19192134872838462</v>
      </c>
      <c r="Q121" s="183">
        <v>1736723.1404488306</v>
      </c>
      <c r="R121" s="184">
        <f t="shared" si="28"/>
        <v>69455.959551169537</v>
      </c>
      <c r="S121" s="185">
        <f t="shared" si="29"/>
        <v>3.9992534177450745E-2</v>
      </c>
      <c r="T121" s="186">
        <v>0.13255755</v>
      </c>
      <c r="U121" s="187">
        <f t="shared" si="23"/>
        <v>-9.3770191681766812E-3</v>
      </c>
    </row>
    <row r="122" spans="1:21" ht="15.75">
      <c r="A122" s="153">
        <v>409500</v>
      </c>
      <c r="B122" s="154" t="s">
        <v>412</v>
      </c>
      <c r="C122" s="155">
        <v>4582328.76</v>
      </c>
      <c r="D122" s="155">
        <v>4560708.8899999997</v>
      </c>
      <c r="E122" s="164">
        <v>206131.9</v>
      </c>
      <c r="F122" s="166">
        <f t="shared" si="21"/>
        <v>4354576.9899999993</v>
      </c>
      <c r="G122" s="167">
        <f t="shared" si="22"/>
        <v>0.31659060888094759</v>
      </c>
      <c r="J122" s="43" t="s">
        <v>271</v>
      </c>
      <c r="K122" s="183">
        <v>4499177.3382052463</v>
      </c>
      <c r="L122" s="184">
        <f t="shared" si="24"/>
        <v>61531.55179475341</v>
      </c>
      <c r="M122" s="185">
        <f t="shared" si="25"/>
        <v>1.3676178369821379E-2</v>
      </c>
      <c r="N122" s="183">
        <v>194876.65124273623</v>
      </c>
      <c r="O122" s="184">
        <f t="shared" si="26"/>
        <v>11255.248757263762</v>
      </c>
      <c r="P122" s="185">
        <f t="shared" si="27"/>
        <v>5.775575824753032E-2</v>
      </c>
      <c r="Q122" s="183">
        <v>4304300.6869625105</v>
      </c>
      <c r="R122" s="184">
        <f t="shared" si="28"/>
        <v>50276.303037488833</v>
      </c>
      <c r="S122" s="185">
        <f t="shared" si="29"/>
        <v>1.1680481149881849E-2</v>
      </c>
      <c r="T122" s="186">
        <v>0.32853107999999998</v>
      </c>
      <c r="U122" s="187">
        <f t="shared" si="23"/>
        <v>-3.6345027444747102E-2</v>
      </c>
    </row>
    <row r="123" spans="1:21" ht="15.75">
      <c r="A123" s="153">
        <v>980200</v>
      </c>
      <c r="B123" s="154" t="s">
        <v>413</v>
      </c>
      <c r="C123" s="155">
        <v>7085980.6799999997</v>
      </c>
      <c r="D123" s="155">
        <v>7059547.5199999996</v>
      </c>
      <c r="E123" s="164">
        <v>290044.53000000003</v>
      </c>
      <c r="F123" s="166">
        <f t="shared" si="21"/>
        <v>6769502.9899999993</v>
      </c>
      <c r="G123" s="167">
        <f t="shared" si="22"/>
        <v>0.49216286182265784</v>
      </c>
      <c r="J123" s="43" t="s">
        <v>272</v>
      </c>
      <c r="K123" s="183">
        <v>6849260.3200892424</v>
      </c>
      <c r="L123" s="184">
        <f t="shared" si="24"/>
        <v>210287.19991075713</v>
      </c>
      <c r="M123" s="185">
        <f t="shared" si="25"/>
        <v>3.0702176597664721E-2</v>
      </c>
      <c r="N123" s="183">
        <v>261049.63830598575</v>
      </c>
      <c r="O123" s="184">
        <f t="shared" si="26"/>
        <v>28994.891694014281</v>
      </c>
      <c r="P123" s="185">
        <f t="shared" si="27"/>
        <v>0.11107041512169546</v>
      </c>
      <c r="Q123" s="183">
        <v>6588210.6817832571</v>
      </c>
      <c r="R123" s="184">
        <f t="shared" si="28"/>
        <v>181292.30821674224</v>
      </c>
      <c r="S123" s="185">
        <f t="shared" si="29"/>
        <v>2.7517685297773653E-2</v>
      </c>
      <c r="T123" s="186">
        <v>0.50285334999999998</v>
      </c>
      <c r="U123" s="187">
        <f t="shared" si="23"/>
        <v>-2.1259653887842567E-2</v>
      </c>
    </row>
    <row r="124" spans="1:21" ht="15.75">
      <c r="A124" s="153">
        <v>561800</v>
      </c>
      <c r="B124" s="154" t="s">
        <v>414</v>
      </c>
      <c r="C124" s="155">
        <v>1856344.59</v>
      </c>
      <c r="D124" s="155">
        <v>1832435.25</v>
      </c>
      <c r="E124" s="164">
        <v>81193.61</v>
      </c>
      <c r="F124" s="166">
        <f t="shared" si="21"/>
        <v>1751241.64</v>
      </c>
      <c r="G124" s="167">
        <f t="shared" si="22"/>
        <v>0.12732043970711132</v>
      </c>
      <c r="J124" s="43" t="s">
        <v>273</v>
      </c>
      <c r="K124" s="183">
        <v>1819335.3623485353</v>
      </c>
      <c r="L124" s="184">
        <f t="shared" si="24"/>
        <v>13099.887651464669</v>
      </c>
      <c r="M124" s="185">
        <f t="shared" si="25"/>
        <v>7.2003699386979925E-3</v>
      </c>
      <c r="N124" s="183">
        <v>81785.874866961487</v>
      </c>
      <c r="O124" s="184">
        <f t="shared" si="26"/>
        <v>-592.2648669614864</v>
      </c>
      <c r="P124" s="185">
        <f t="shared" si="27"/>
        <v>-7.2416522770576419E-3</v>
      </c>
      <c r="Q124" s="183">
        <v>1737549.4874815738</v>
      </c>
      <c r="R124" s="184">
        <f t="shared" si="28"/>
        <v>13692.152518426068</v>
      </c>
      <c r="S124" s="185">
        <f t="shared" si="29"/>
        <v>7.8801511076795894E-3</v>
      </c>
      <c r="T124" s="186">
        <v>0.13262061999999999</v>
      </c>
      <c r="U124" s="187">
        <f t="shared" si="23"/>
        <v>-3.996497899714746E-2</v>
      </c>
    </row>
    <row r="125" spans="1:21" ht="15.75">
      <c r="A125" s="153">
        <v>381600</v>
      </c>
      <c r="B125" s="154" t="s">
        <v>415</v>
      </c>
      <c r="C125" s="155">
        <v>1919973.48</v>
      </c>
      <c r="D125" s="155">
        <v>1907550.38</v>
      </c>
      <c r="E125" s="164">
        <v>90158.75</v>
      </c>
      <c r="F125" s="166">
        <f t="shared" si="21"/>
        <v>1817391.63</v>
      </c>
      <c r="G125" s="167">
        <f t="shared" si="22"/>
        <v>0.13212973936116765</v>
      </c>
      <c r="J125" s="43" t="s">
        <v>274</v>
      </c>
      <c r="K125" s="183">
        <v>1855560.9529826238</v>
      </c>
      <c r="L125" s="184">
        <f t="shared" si="24"/>
        <v>51989.42701737606</v>
      </c>
      <c r="M125" s="185">
        <f t="shared" si="25"/>
        <v>2.8018172582155554E-2</v>
      </c>
      <c r="N125" s="183">
        <v>76880.794645448797</v>
      </c>
      <c r="O125" s="184">
        <f t="shared" si="26"/>
        <v>13277.955354551203</v>
      </c>
      <c r="P125" s="185">
        <f t="shared" si="27"/>
        <v>0.17270835214158686</v>
      </c>
      <c r="Q125" s="183">
        <v>1778680.1583371749</v>
      </c>
      <c r="R125" s="184">
        <f t="shared" si="28"/>
        <v>38711.471662824973</v>
      </c>
      <c r="S125" s="185">
        <f t="shared" si="29"/>
        <v>2.176415556297373E-2</v>
      </c>
      <c r="T125" s="186">
        <v>0.13575997000000001</v>
      </c>
      <c r="U125" s="187">
        <f t="shared" si="23"/>
        <v>-2.6740066595715706E-2</v>
      </c>
    </row>
    <row r="126" spans="1:21" ht="15.75">
      <c r="A126" s="153">
        <v>781800</v>
      </c>
      <c r="B126" s="154" t="s">
        <v>416</v>
      </c>
      <c r="C126" s="155">
        <v>2226388.94</v>
      </c>
      <c r="D126" s="155">
        <v>2213832.0099999998</v>
      </c>
      <c r="E126" s="164">
        <v>114497.93</v>
      </c>
      <c r="F126" s="166">
        <f t="shared" si="21"/>
        <v>2099334.0799999996</v>
      </c>
      <c r="G126" s="167">
        <f t="shared" si="22"/>
        <v>0.15262778822328824</v>
      </c>
      <c r="J126" s="43" t="s">
        <v>275</v>
      </c>
      <c r="K126" s="183">
        <v>2139845.1346321306</v>
      </c>
      <c r="L126" s="184">
        <f t="shared" si="24"/>
        <v>73986.875367869157</v>
      </c>
      <c r="M126" s="185">
        <f t="shared" si="25"/>
        <v>3.4575808393997987E-2</v>
      </c>
      <c r="N126" s="183">
        <v>102865.73497020506</v>
      </c>
      <c r="O126" s="184">
        <f t="shared" si="26"/>
        <v>11632.195029794937</v>
      </c>
      <c r="P126" s="185">
        <f t="shared" si="27"/>
        <v>0.11308133882642446</v>
      </c>
      <c r="Q126" s="183">
        <v>2036979.3996619256</v>
      </c>
      <c r="R126" s="184">
        <f t="shared" si="28"/>
        <v>62354.680338073988</v>
      </c>
      <c r="S126" s="185">
        <f t="shared" si="29"/>
        <v>3.0611345577880034E-2</v>
      </c>
      <c r="T126" s="186">
        <v>0.15547498000000001</v>
      </c>
      <c r="U126" s="187">
        <f t="shared" si="23"/>
        <v>-1.8312861508081757E-2</v>
      </c>
    </row>
    <row r="127" spans="1:21" ht="15.75">
      <c r="A127" s="156">
        <v>681801</v>
      </c>
      <c r="B127" s="157" t="s">
        <v>417</v>
      </c>
      <c r="C127" s="158">
        <v>1127475.67</v>
      </c>
      <c r="D127" s="158">
        <v>1015219.86</v>
      </c>
      <c r="E127" s="165">
        <v>60769.32</v>
      </c>
      <c r="F127" s="166">
        <f t="shared" si="21"/>
        <v>954450.54</v>
      </c>
      <c r="G127" s="167">
        <f t="shared" si="22"/>
        <v>6.9391373329547965E-2</v>
      </c>
      <c r="J127" s="68" t="s">
        <v>276</v>
      </c>
      <c r="K127" s="188">
        <v>925177.64554555761</v>
      </c>
      <c r="L127" s="189">
        <f t="shared" si="24"/>
        <v>90042.214454442379</v>
      </c>
      <c r="M127" s="190">
        <f t="shared" si="25"/>
        <v>9.7324243498497331E-2</v>
      </c>
      <c r="N127" s="188">
        <v>48963.864747497173</v>
      </c>
      <c r="O127" s="189">
        <f t="shared" si="26"/>
        <v>11805.455252502827</v>
      </c>
      <c r="P127" s="190">
        <f t="shared" si="27"/>
        <v>0.24110546243403452</v>
      </c>
      <c r="Q127" s="188">
        <v>876213.78079806047</v>
      </c>
      <c r="R127" s="189">
        <f t="shared" si="28"/>
        <v>78236.759201939567</v>
      </c>
      <c r="S127" s="190">
        <f t="shared" si="29"/>
        <v>8.9289578544041071E-2</v>
      </c>
      <c r="T127" s="191">
        <v>6.6878099999999996E-2</v>
      </c>
      <c r="U127" s="192">
        <f t="shared" si="23"/>
        <v>3.7579915242029527E-2</v>
      </c>
    </row>
    <row r="128" spans="1:21" ht="15.75">
      <c r="A128" s="579" t="s">
        <v>124</v>
      </c>
      <c r="B128" s="580"/>
      <c r="C128" s="123">
        <f>SUM(C9:C127)</f>
        <v>1483290543.4699996</v>
      </c>
      <c r="D128" s="123">
        <f>SUM(D9:D127)</f>
        <v>1430936441.9299991</v>
      </c>
      <c r="E128" s="123">
        <f>SUM(E9:E127)</f>
        <v>55476504.76000002</v>
      </c>
      <c r="F128" s="123">
        <f>SUM(F9:F127)</f>
        <v>1375459937.1699991</v>
      </c>
      <c r="G128" s="123">
        <f>SUM(G9:G127)</f>
        <v>100.00000000000014</v>
      </c>
      <c r="J128" s="176"/>
      <c r="K128" s="179">
        <f>SUM(K9:K127)</f>
        <v>1362096789.8731377</v>
      </c>
      <c r="L128" s="180"/>
      <c r="M128" s="180"/>
      <c r="N128" s="179">
        <f>SUM(N9:N127)</f>
        <v>51931362.100955606</v>
      </c>
      <c r="O128" s="179"/>
      <c r="P128" s="179"/>
      <c r="Q128" s="179">
        <f>SUM(Q9:Q127)</f>
        <v>1310165427.7721798</v>
      </c>
      <c r="R128" s="179"/>
      <c r="S128" s="179"/>
      <c r="T128" s="179">
        <f>SUM(T9:T127)</f>
        <v>100</v>
      </c>
      <c r="U128" s="177"/>
    </row>
    <row r="129" spans="1:19" ht="31.5" customHeight="1">
      <c r="A129" s="590" t="s">
        <v>290</v>
      </c>
      <c r="B129" s="591"/>
      <c r="C129" s="591"/>
      <c r="D129" s="194">
        <f>D128-C128</f>
        <v>-52354101.540000439</v>
      </c>
      <c r="E129" s="147"/>
    </row>
    <row r="130" spans="1:19" ht="15.75">
      <c r="C130" s="160"/>
      <c r="D130" s="160"/>
      <c r="E130" s="160"/>
      <c r="K130" s="170"/>
      <c r="L130" s="170"/>
      <c r="M130" s="170"/>
      <c r="N130" s="170"/>
      <c r="O130" s="170"/>
      <c r="P130" s="170"/>
      <c r="Q130" s="170"/>
      <c r="R130" s="170"/>
      <c r="S130" s="170"/>
    </row>
    <row r="131" spans="1:19" ht="42.75" customHeight="1">
      <c r="A131" s="581" t="s">
        <v>281</v>
      </c>
      <c r="B131" s="582"/>
      <c r="C131" s="582"/>
      <c r="D131" s="582"/>
      <c r="E131" s="582"/>
      <c r="F131" s="582"/>
      <c r="G131" s="582"/>
    </row>
    <row r="132" spans="1:19">
      <c r="C132" s="146"/>
      <c r="D132" s="146"/>
      <c r="E132" s="146"/>
      <c r="K132" s="169"/>
      <c r="L132" s="169"/>
      <c r="M132" s="169"/>
      <c r="N132" s="169"/>
      <c r="O132" s="169"/>
      <c r="P132" s="169"/>
      <c r="Q132" s="169"/>
      <c r="R132" s="169"/>
      <c r="S132" s="169"/>
    </row>
  </sheetData>
  <mergeCells count="7">
    <mergeCell ref="J4:U4"/>
    <mergeCell ref="A2:C2"/>
    <mergeCell ref="A128:B128"/>
    <mergeCell ref="A131:G131"/>
    <mergeCell ref="A4:G4"/>
    <mergeCell ref="C7:F7"/>
    <mergeCell ref="A129:C12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F27" sqref="F27"/>
    </sheetView>
  </sheetViews>
  <sheetFormatPr defaultRowHeight="15"/>
  <cols>
    <col min="1" max="1" width="8.28515625" style="1" customWidth="1"/>
    <col min="2" max="2" width="25.28515625" style="1" customWidth="1"/>
    <col min="3" max="6" width="16.7109375" style="23" customWidth="1"/>
    <col min="7" max="7" width="13.28515625" customWidth="1"/>
    <col min="8" max="8" width="19.5703125" customWidth="1"/>
  </cols>
  <sheetData>
    <row r="1" spans="1:12" ht="18.75">
      <c r="B1" s="13" t="s">
        <v>297</v>
      </c>
    </row>
    <row r="2" spans="1:12" ht="15" customHeight="1">
      <c r="B2" s="13"/>
      <c r="C2" s="73"/>
      <c r="D2" s="73"/>
      <c r="E2" s="74"/>
      <c r="F2" s="73"/>
    </row>
    <row r="3" spans="1:12" ht="43.5">
      <c r="A3" s="124"/>
      <c r="B3" s="125" t="s">
        <v>127</v>
      </c>
      <c r="C3" s="125" t="s">
        <v>298</v>
      </c>
      <c r="D3" s="125" t="s">
        <v>277</v>
      </c>
      <c r="E3" s="125" t="s">
        <v>278</v>
      </c>
      <c r="F3" s="125" t="s">
        <v>279</v>
      </c>
      <c r="G3" s="143"/>
      <c r="H3" s="26"/>
    </row>
    <row r="4" spans="1:12" ht="15.75">
      <c r="A4" s="126"/>
      <c r="B4" s="127" t="s">
        <v>123</v>
      </c>
      <c r="C4" s="128">
        <f>C14+C125</f>
        <v>2160125</v>
      </c>
      <c r="D4" s="128">
        <f>D14+D125</f>
        <v>149491</v>
      </c>
      <c r="E4" s="128">
        <f>E14+E125</f>
        <v>218464</v>
      </c>
      <c r="F4" s="128">
        <f>F14+F125</f>
        <v>455830</v>
      </c>
      <c r="G4" s="138"/>
      <c r="H4" s="139"/>
      <c r="I4" s="73"/>
      <c r="J4" s="74"/>
      <c r="K4" s="73"/>
    </row>
    <row r="5" spans="1:12" ht="15.75">
      <c r="A5" s="120">
        <v>1</v>
      </c>
      <c r="B5" s="121" t="s">
        <v>2</v>
      </c>
      <c r="C5" s="22">
        <v>96792</v>
      </c>
      <c r="D5" s="22">
        <v>6271</v>
      </c>
      <c r="E5" s="22">
        <v>9269</v>
      </c>
      <c r="F5" s="75">
        <v>21457</v>
      </c>
      <c r="G5" s="140"/>
      <c r="H5" s="141"/>
      <c r="I5" s="83"/>
      <c r="J5" s="83"/>
      <c r="K5" s="82"/>
      <c r="L5" s="83"/>
    </row>
    <row r="6" spans="1:12" ht="15.75">
      <c r="A6" s="4">
        <v>2</v>
      </c>
      <c r="B6" s="5" t="s">
        <v>3</v>
      </c>
      <c r="C6" s="22">
        <v>24553</v>
      </c>
      <c r="D6" s="22">
        <v>1601</v>
      </c>
      <c r="E6" s="22">
        <v>2749</v>
      </c>
      <c r="F6" s="75">
        <v>5104</v>
      </c>
      <c r="G6" s="140"/>
      <c r="H6" s="142"/>
      <c r="I6" s="83"/>
      <c r="J6" s="83"/>
      <c r="K6" s="82"/>
      <c r="L6" s="83"/>
    </row>
    <row r="7" spans="1:12" ht="15.75">
      <c r="A7" s="4">
        <v>3</v>
      </c>
      <c r="B7" s="5" t="s">
        <v>4</v>
      </c>
      <c r="C7" s="22">
        <v>61961</v>
      </c>
      <c r="D7" s="22">
        <v>5019</v>
      </c>
      <c r="E7" s="22">
        <v>6759</v>
      </c>
      <c r="F7" s="75">
        <v>12349</v>
      </c>
      <c r="G7" s="140"/>
      <c r="H7" s="140"/>
      <c r="I7" s="83"/>
      <c r="J7" s="83"/>
      <c r="K7" s="82"/>
      <c r="L7" s="83"/>
    </row>
    <row r="8" spans="1:12" ht="15.75">
      <c r="A8" s="4">
        <v>4</v>
      </c>
      <c r="B8" s="5" t="s">
        <v>5</v>
      </c>
      <c r="C8" s="22">
        <v>57671</v>
      </c>
      <c r="D8" s="22">
        <v>3877</v>
      </c>
      <c r="E8" s="22">
        <v>5835</v>
      </c>
      <c r="F8" s="75">
        <v>12515</v>
      </c>
      <c r="G8" s="140"/>
      <c r="H8" s="141"/>
      <c r="I8" s="83"/>
      <c r="J8" s="83"/>
      <c r="K8" s="82"/>
      <c r="L8" s="83"/>
    </row>
    <row r="9" spans="1:12" ht="15.75">
      <c r="A9" s="4">
        <v>5</v>
      </c>
      <c r="B9" s="5" t="s">
        <v>6</v>
      </c>
      <c r="C9" s="22">
        <v>78787</v>
      </c>
      <c r="D9" s="22">
        <v>5726</v>
      </c>
      <c r="E9" s="22">
        <v>8659</v>
      </c>
      <c r="F9" s="75">
        <v>17155</v>
      </c>
      <c r="G9" s="140"/>
      <c r="H9" s="141"/>
      <c r="I9" s="83"/>
      <c r="J9" s="83"/>
      <c r="K9" s="82"/>
      <c r="L9" s="83"/>
    </row>
    <row r="10" spans="1:12" ht="15.75">
      <c r="A10" s="4">
        <v>6</v>
      </c>
      <c r="B10" s="5" t="s">
        <v>7</v>
      </c>
      <c r="C10" s="22">
        <v>31886</v>
      </c>
      <c r="D10" s="22">
        <v>1964</v>
      </c>
      <c r="E10" s="22">
        <v>3279</v>
      </c>
      <c r="F10" s="75">
        <v>6872</v>
      </c>
      <c r="G10" s="140"/>
      <c r="H10" s="141"/>
      <c r="I10" s="83"/>
      <c r="J10" s="83"/>
      <c r="K10" s="82"/>
      <c r="L10" s="83"/>
    </row>
    <row r="11" spans="1:12" ht="15.75">
      <c r="A11" s="4">
        <v>7</v>
      </c>
      <c r="B11" s="5" t="s">
        <v>8</v>
      </c>
      <c r="C11" s="22">
        <v>698086</v>
      </c>
      <c r="D11" s="22">
        <v>50644</v>
      </c>
      <c r="E11" s="22">
        <v>63603</v>
      </c>
      <c r="F11" s="75">
        <v>153109</v>
      </c>
      <c r="G11" s="140"/>
      <c r="H11" s="141"/>
      <c r="I11" s="83"/>
      <c r="J11" s="83"/>
      <c r="K11" s="82"/>
      <c r="L11" s="83"/>
    </row>
    <row r="12" spans="1:12" ht="15.75">
      <c r="A12" s="4">
        <v>8</v>
      </c>
      <c r="B12" s="5" t="s">
        <v>9</v>
      </c>
      <c r="C12" s="22">
        <v>25344</v>
      </c>
      <c r="D12" s="22">
        <v>1915</v>
      </c>
      <c r="E12" s="22">
        <v>2587</v>
      </c>
      <c r="F12" s="75">
        <v>5481</v>
      </c>
      <c r="G12" s="140"/>
      <c r="H12" s="142"/>
      <c r="I12" s="83"/>
      <c r="J12" s="83"/>
      <c r="K12" s="82"/>
      <c r="L12" s="83"/>
    </row>
    <row r="13" spans="1:12" ht="15.75">
      <c r="A13" s="8">
        <v>9</v>
      </c>
      <c r="B13" s="6" t="s">
        <v>10</v>
      </c>
      <c r="C13" s="22">
        <v>40273</v>
      </c>
      <c r="D13" s="22">
        <v>2622</v>
      </c>
      <c r="E13" s="22">
        <v>4081</v>
      </c>
      <c r="F13" s="75">
        <v>9001</v>
      </c>
      <c r="G13" s="140"/>
      <c r="H13" s="141"/>
      <c r="I13" s="83"/>
      <c r="J13" s="83"/>
      <c r="K13" s="82"/>
      <c r="L13" s="83"/>
    </row>
    <row r="14" spans="1:12" ht="15.75">
      <c r="A14" s="592" t="s">
        <v>11</v>
      </c>
      <c r="B14" s="592"/>
      <c r="C14" s="129">
        <f>SUM(C5:C13)</f>
        <v>1115353</v>
      </c>
      <c r="D14" s="129">
        <f>SUM(D5:D13)</f>
        <v>79639</v>
      </c>
      <c r="E14" s="129">
        <f>SUM(E5:E13)</f>
        <v>106821</v>
      </c>
      <c r="F14" s="129">
        <f>SUM(F5:F13)</f>
        <v>243043</v>
      </c>
      <c r="G14" s="139"/>
      <c r="H14" s="139"/>
      <c r="I14" s="74"/>
      <c r="J14" s="73"/>
    </row>
    <row r="15" spans="1:12" ht="15.75">
      <c r="A15" s="120">
        <v>10</v>
      </c>
      <c r="B15" s="121" t="s">
        <v>12</v>
      </c>
      <c r="C15" s="22">
        <v>3978</v>
      </c>
      <c r="D15" s="22">
        <v>208</v>
      </c>
      <c r="E15" s="22">
        <v>391</v>
      </c>
      <c r="F15" s="75">
        <v>921</v>
      </c>
      <c r="G15" s="140"/>
      <c r="H15" s="26"/>
    </row>
    <row r="16" spans="1:12" ht="15.75">
      <c r="A16" s="4">
        <v>11</v>
      </c>
      <c r="B16" s="5" t="s">
        <v>13</v>
      </c>
      <c r="C16" s="22">
        <v>9114</v>
      </c>
      <c r="D16" s="22">
        <v>550</v>
      </c>
      <c r="E16" s="22">
        <v>908</v>
      </c>
      <c r="F16" s="75">
        <v>1922</v>
      </c>
      <c r="G16" s="140"/>
      <c r="H16" s="26"/>
    </row>
    <row r="17" spans="1:8" ht="15.75">
      <c r="A17" s="4">
        <v>12</v>
      </c>
      <c r="B17" s="5" t="s">
        <v>14</v>
      </c>
      <c r="C17" s="22">
        <v>9658</v>
      </c>
      <c r="D17" s="22">
        <v>610</v>
      </c>
      <c r="E17" s="22">
        <v>1101</v>
      </c>
      <c r="F17" s="75">
        <v>2232</v>
      </c>
      <c r="G17" s="140"/>
      <c r="H17" s="26"/>
    </row>
    <row r="18" spans="1:8" ht="15.75">
      <c r="A18" s="4">
        <v>13</v>
      </c>
      <c r="B18" s="5" t="s">
        <v>15</v>
      </c>
      <c r="C18" s="22">
        <v>3018</v>
      </c>
      <c r="D18" s="22">
        <v>147</v>
      </c>
      <c r="E18" s="22">
        <v>257</v>
      </c>
      <c r="F18" s="75">
        <v>625</v>
      </c>
      <c r="G18" s="140"/>
      <c r="H18" s="26"/>
    </row>
    <row r="19" spans="1:8" ht="15.75">
      <c r="A19" s="4">
        <v>14</v>
      </c>
      <c r="B19" s="5" t="s">
        <v>16</v>
      </c>
      <c r="C19" s="22">
        <v>5536</v>
      </c>
      <c r="D19" s="22">
        <v>336</v>
      </c>
      <c r="E19" s="22">
        <v>566</v>
      </c>
      <c r="F19" s="75">
        <v>1207</v>
      </c>
      <c r="G19" s="140"/>
      <c r="H19" s="26"/>
    </row>
    <row r="20" spans="1:8" ht="15.75">
      <c r="A20" s="4">
        <v>15</v>
      </c>
      <c r="B20" s="5" t="s">
        <v>17</v>
      </c>
      <c r="C20" s="22">
        <v>1548</v>
      </c>
      <c r="D20" s="22">
        <v>84</v>
      </c>
      <c r="E20" s="22">
        <v>168</v>
      </c>
      <c r="F20" s="75">
        <v>325</v>
      </c>
      <c r="G20" s="140"/>
      <c r="H20" s="26"/>
    </row>
    <row r="21" spans="1:8" ht="15.75">
      <c r="A21" s="4">
        <v>16</v>
      </c>
      <c r="B21" s="5" t="s">
        <v>18</v>
      </c>
      <c r="C21" s="22">
        <v>17623</v>
      </c>
      <c r="D21" s="22">
        <v>1066</v>
      </c>
      <c r="E21" s="22">
        <v>1809</v>
      </c>
      <c r="F21" s="75">
        <v>3707</v>
      </c>
      <c r="G21" s="140"/>
      <c r="H21" s="26"/>
    </row>
    <row r="22" spans="1:8" ht="15.75">
      <c r="A22" s="4">
        <v>17</v>
      </c>
      <c r="B22" s="5" t="s">
        <v>19</v>
      </c>
      <c r="C22" s="22">
        <v>6020</v>
      </c>
      <c r="D22" s="22">
        <v>372</v>
      </c>
      <c r="E22" s="22">
        <v>687</v>
      </c>
      <c r="F22" s="75">
        <v>1202</v>
      </c>
      <c r="G22" s="140"/>
      <c r="H22" s="26"/>
    </row>
    <row r="23" spans="1:8" ht="15.75">
      <c r="A23" s="4">
        <v>18</v>
      </c>
      <c r="B23" s="5" t="s">
        <v>20</v>
      </c>
      <c r="C23" s="22">
        <v>3909</v>
      </c>
      <c r="D23" s="22">
        <v>236</v>
      </c>
      <c r="E23" s="22">
        <v>398</v>
      </c>
      <c r="F23" s="75">
        <v>851</v>
      </c>
      <c r="G23" s="140"/>
      <c r="H23" s="26"/>
    </row>
    <row r="24" spans="1:8" ht="15.75">
      <c r="A24" s="4">
        <v>19</v>
      </c>
      <c r="B24" s="5" t="s">
        <v>21</v>
      </c>
      <c r="C24" s="22">
        <v>7762</v>
      </c>
      <c r="D24" s="22">
        <v>431</v>
      </c>
      <c r="E24" s="22">
        <v>831</v>
      </c>
      <c r="F24" s="75">
        <v>1770</v>
      </c>
      <c r="G24" s="140"/>
      <c r="H24" s="26"/>
    </row>
    <row r="25" spans="1:8" ht="15.75">
      <c r="A25" s="4">
        <v>20</v>
      </c>
      <c r="B25" s="144" t="s">
        <v>22</v>
      </c>
      <c r="C25" s="22">
        <v>10714</v>
      </c>
      <c r="D25" s="22">
        <v>1144</v>
      </c>
      <c r="E25" s="22">
        <v>1434</v>
      </c>
      <c r="F25" s="75">
        <v>1476</v>
      </c>
      <c r="G25" s="140"/>
      <c r="H25" s="140"/>
    </row>
    <row r="26" spans="1:8" ht="15.75">
      <c r="A26" s="4">
        <v>21</v>
      </c>
      <c r="B26" s="144" t="s">
        <v>23</v>
      </c>
      <c r="C26" s="22">
        <v>10318</v>
      </c>
      <c r="D26" s="22">
        <v>1058</v>
      </c>
      <c r="E26" s="22">
        <v>1397</v>
      </c>
      <c r="F26" s="75">
        <v>1489</v>
      </c>
      <c r="G26" s="140"/>
      <c r="H26" s="26"/>
    </row>
    <row r="27" spans="1:8" ht="15.75">
      <c r="A27" s="4">
        <v>22</v>
      </c>
      <c r="B27" s="5" t="s">
        <v>24</v>
      </c>
      <c r="C27" s="22">
        <v>5680</v>
      </c>
      <c r="D27" s="22">
        <v>437</v>
      </c>
      <c r="E27" s="22">
        <v>740</v>
      </c>
      <c r="F27" s="75">
        <v>1014</v>
      </c>
      <c r="G27" s="140"/>
      <c r="H27" s="26"/>
    </row>
    <row r="28" spans="1:8" ht="15.75">
      <c r="A28" s="4">
        <v>23</v>
      </c>
      <c r="B28" s="144" t="s">
        <v>25</v>
      </c>
      <c r="C28" s="22">
        <v>1209</v>
      </c>
      <c r="D28" s="22">
        <v>51</v>
      </c>
      <c r="E28" s="22">
        <v>114</v>
      </c>
      <c r="F28" s="75">
        <v>276</v>
      </c>
      <c r="G28" s="140"/>
      <c r="H28" s="26"/>
    </row>
    <row r="29" spans="1:8" ht="15.75">
      <c r="A29" s="4">
        <v>24</v>
      </c>
      <c r="B29" s="144" t="s">
        <v>26</v>
      </c>
      <c r="C29" s="22">
        <v>14257</v>
      </c>
      <c r="D29" s="22">
        <v>801</v>
      </c>
      <c r="E29" s="22">
        <v>1438</v>
      </c>
      <c r="F29" s="75">
        <v>3063</v>
      </c>
      <c r="G29" s="140"/>
      <c r="H29" s="26"/>
    </row>
    <row r="30" spans="1:8" ht="15.75">
      <c r="A30" s="4">
        <v>25</v>
      </c>
      <c r="B30" s="144" t="s">
        <v>27</v>
      </c>
      <c r="C30" s="22">
        <v>26016</v>
      </c>
      <c r="D30" s="22">
        <v>1730</v>
      </c>
      <c r="E30" s="22">
        <v>2791</v>
      </c>
      <c r="F30" s="75">
        <v>5087</v>
      </c>
      <c r="G30" s="140"/>
      <c r="H30" s="26"/>
    </row>
    <row r="31" spans="1:8" ht="15.75">
      <c r="A31" s="4">
        <v>26</v>
      </c>
      <c r="B31" s="144" t="s">
        <v>28</v>
      </c>
      <c r="C31" s="22">
        <v>3373</v>
      </c>
      <c r="D31" s="22">
        <v>232</v>
      </c>
      <c r="E31" s="22">
        <v>332</v>
      </c>
      <c r="F31" s="75">
        <v>717</v>
      </c>
      <c r="G31" s="140"/>
      <c r="H31" s="26"/>
    </row>
    <row r="32" spans="1:8" ht="15.75">
      <c r="A32" s="4">
        <v>27</v>
      </c>
      <c r="B32" s="144" t="s">
        <v>29</v>
      </c>
      <c r="C32" s="22">
        <v>6468</v>
      </c>
      <c r="D32" s="22">
        <v>396</v>
      </c>
      <c r="E32" s="22">
        <v>724</v>
      </c>
      <c r="F32" s="75">
        <v>1366</v>
      </c>
      <c r="G32" s="140"/>
      <c r="H32" s="26"/>
    </row>
    <row r="33" spans="1:8" ht="15.75">
      <c r="A33" s="4">
        <v>28</v>
      </c>
      <c r="B33" s="144" t="s">
        <v>30</v>
      </c>
      <c r="C33" s="22">
        <v>8083</v>
      </c>
      <c r="D33" s="22">
        <v>551</v>
      </c>
      <c r="E33" s="22">
        <v>871</v>
      </c>
      <c r="F33" s="75">
        <v>1642</v>
      </c>
      <c r="G33" s="140"/>
      <c r="H33" s="26"/>
    </row>
    <row r="34" spans="1:8" ht="15.75">
      <c r="A34" s="4">
        <v>29</v>
      </c>
      <c r="B34" s="144" t="s">
        <v>31</v>
      </c>
      <c r="C34" s="22">
        <v>6909</v>
      </c>
      <c r="D34" s="22">
        <v>530</v>
      </c>
      <c r="E34" s="22">
        <v>662</v>
      </c>
      <c r="F34" s="75">
        <v>1489</v>
      </c>
      <c r="G34" s="140"/>
      <c r="H34" s="26"/>
    </row>
    <row r="35" spans="1:8" ht="15.75">
      <c r="A35" s="4">
        <v>30</v>
      </c>
      <c r="B35" s="144" t="s">
        <v>32</v>
      </c>
      <c r="C35" s="22">
        <v>18947</v>
      </c>
      <c r="D35" s="22">
        <v>1330</v>
      </c>
      <c r="E35" s="22">
        <v>1883</v>
      </c>
      <c r="F35" s="75">
        <v>4104</v>
      </c>
      <c r="G35" s="140"/>
      <c r="H35" s="26"/>
    </row>
    <row r="36" spans="1:8" ht="15.75">
      <c r="A36" s="4">
        <v>31</v>
      </c>
      <c r="B36" s="144" t="s">
        <v>33</v>
      </c>
      <c r="C36" s="22">
        <v>2842</v>
      </c>
      <c r="D36" s="22">
        <v>125</v>
      </c>
      <c r="E36" s="22">
        <v>305</v>
      </c>
      <c r="F36" s="75">
        <v>629</v>
      </c>
      <c r="G36" s="140"/>
      <c r="H36" s="26"/>
    </row>
    <row r="37" spans="1:8" ht="15.75">
      <c r="A37" s="4">
        <v>32</v>
      </c>
      <c r="B37" s="144" t="s">
        <v>34</v>
      </c>
      <c r="C37" s="22">
        <v>3003</v>
      </c>
      <c r="D37" s="22">
        <v>159</v>
      </c>
      <c r="E37" s="22">
        <v>265</v>
      </c>
      <c r="F37" s="75">
        <v>653</v>
      </c>
      <c r="G37" s="140"/>
      <c r="H37" s="26"/>
    </row>
    <row r="38" spans="1:8" ht="15.75">
      <c r="A38" s="4">
        <v>33</v>
      </c>
      <c r="B38" s="144" t="s">
        <v>35</v>
      </c>
      <c r="C38" s="22">
        <v>8427</v>
      </c>
      <c r="D38" s="22">
        <v>395</v>
      </c>
      <c r="E38" s="22">
        <v>854</v>
      </c>
      <c r="F38" s="75">
        <v>1888</v>
      </c>
      <c r="G38" s="140"/>
      <c r="H38" s="26"/>
    </row>
    <row r="39" spans="1:8" ht="15.75">
      <c r="A39" s="4">
        <v>34</v>
      </c>
      <c r="B39" s="144" t="s">
        <v>36</v>
      </c>
      <c r="C39" s="22">
        <v>25499</v>
      </c>
      <c r="D39" s="22">
        <v>1313</v>
      </c>
      <c r="E39" s="22">
        <v>2299</v>
      </c>
      <c r="F39" s="75">
        <v>5554</v>
      </c>
      <c r="G39" s="140"/>
      <c r="H39" s="26"/>
    </row>
    <row r="40" spans="1:8" ht="15.75">
      <c r="A40" s="4">
        <v>35</v>
      </c>
      <c r="B40" s="144" t="s">
        <v>37</v>
      </c>
      <c r="C40" s="22">
        <v>22557</v>
      </c>
      <c r="D40" s="22">
        <v>1452</v>
      </c>
      <c r="E40" s="22">
        <v>2477</v>
      </c>
      <c r="F40" s="75">
        <v>4543</v>
      </c>
      <c r="G40" s="140"/>
      <c r="H40" s="26"/>
    </row>
    <row r="41" spans="1:8" ht="15.75">
      <c r="A41" s="4">
        <v>36</v>
      </c>
      <c r="B41" s="144" t="s">
        <v>38</v>
      </c>
      <c r="C41" s="22">
        <v>4432</v>
      </c>
      <c r="D41" s="22">
        <v>261</v>
      </c>
      <c r="E41" s="22">
        <v>449</v>
      </c>
      <c r="F41" s="75">
        <v>989</v>
      </c>
      <c r="G41" s="140"/>
      <c r="H41" s="26"/>
    </row>
    <row r="42" spans="1:8" ht="15.75">
      <c r="A42" s="4">
        <v>37</v>
      </c>
      <c r="B42" s="144" t="s">
        <v>39</v>
      </c>
      <c r="C42" s="22">
        <v>3102</v>
      </c>
      <c r="D42" s="22">
        <v>175</v>
      </c>
      <c r="E42" s="22">
        <v>319</v>
      </c>
      <c r="F42" s="75">
        <v>705</v>
      </c>
      <c r="G42" s="140"/>
      <c r="H42" s="26"/>
    </row>
    <row r="43" spans="1:8" ht="15.75">
      <c r="A43" s="4">
        <v>38</v>
      </c>
      <c r="B43" s="144" t="s">
        <v>40</v>
      </c>
      <c r="C43" s="22">
        <v>7642</v>
      </c>
      <c r="D43" s="22">
        <v>413</v>
      </c>
      <c r="E43" s="22">
        <v>732</v>
      </c>
      <c r="F43" s="75">
        <v>1815</v>
      </c>
      <c r="G43" s="140"/>
      <c r="H43" s="26"/>
    </row>
    <row r="44" spans="1:8" ht="15.75">
      <c r="A44" s="4">
        <v>39</v>
      </c>
      <c r="B44" s="144" t="s">
        <v>41</v>
      </c>
      <c r="C44" s="22">
        <v>3300</v>
      </c>
      <c r="D44" s="22">
        <v>171</v>
      </c>
      <c r="E44" s="22">
        <v>306</v>
      </c>
      <c r="F44" s="75">
        <v>822</v>
      </c>
      <c r="G44" s="140"/>
      <c r="H44" s="26"/>
    </row>
    <row r="45" spans="1:8" ht="15.75">
      <c r="A45" s="4">
        <v>40</v>
      </c>
      <c r="B45" s="144" t="s">
        <v>42</v>
      </c>
      <c r="C45" s="22">
        <v>8031</v>
      </c>
      <c r="D45" s="22">
        <v>712</v>
      </c>
      <c r="E45" s="22">
        <v>1075</v>
      </c>
      <c r="F45" s="75">
        <v>1103</v>
      </c>
      <c r="G45" s="140"/>
      <c r="H45" s="26"/>
    </row>
    <row r="46" spans="1:8" ht="15.75">
      <c r="A46" s="4">
        <v>41</v>
      </c>
      <c r="B46" s="144" t="s">
        <v>43</v>
      </c>
      <c r="C46" s="22">
        <v>9716</v>
      </c>
      <c r="D46" s="22">
        <v>631</v>
      </c>
      <c r="E46" s="22">
        <v>1098</v>
      </c>
      <c r="F46" s="75">
        <v>2076</v>
      </c>
      <c r="G46" s="140"/>
      <c r="H46" s="26"/>
    </row>
    <row r="47" spans="1:8" ht="15.75">
      <c r="A47" s="4">
        <v>42</v>
      </c>
      <c r="B47" s="144" t="s">
        <v>44</v>
      </c>
      <c r="C47" s="22">
        <v>23345</v>
      </c>
      <c r="D47" s="22">
        <v>1379</v>
      </c>
      <c r="E47" s="22">
        <v>2436</v>
      </c>
      <c r="F47" s="75">
        <v>4774</v>
      </c>
      <c r="G47" s="140"/>
      <c r="H47" s="26"/>
    </row>
    <row r="48" spans="1:8" ht="15.75">
      <c r="A48" s="4">
        <v>43</v>
      </c>
      <c r="B48" s="144" t="s">
        <v>45</v>
      </c>
      <c r="C48" s="22">
        <v>9406</v>
      </c>
      <c r="D48" s="22">
        <v>699</v>
      </c>
      <c r="E48" s="22">
        <v>1106</v>
      </c>
      <c r="F48" s="75">
        <v>1710</v>
      </c>
      <c r="G48" s="140"/>
      <c r="H48" s="26"/>
    </row>
    <row r="49" spans="1:8" ht="15.75">
      <c r="A49" s="4">
        <v>44</v>
      </c>
      <c r="B49" s="144" t="s">
        <v>46</v>
      </c>
      <c r="C49" s="22">
        <v>9415</v>
      </c>
      <c r="D49" s="22">
        <v>916</v>
      </c>
      <c r="E49" s="22">
        <v>1188</v>
      </c>
      <c r="F49" s="75">
        <v>1606</v>
      </c>
      <c r="G49" s="140"/>
      <c r="H49" s="26"/>
    </row>
    <row r="50" spans="1:8" ht="15.75">
      <c r="A50" s="4">
        <v>45</v>
      </c>
      <c r="B50" s="144" t="s">
        <v>47</v>
      </c>
      <c r="C50" s="22">
        <v>8240</v>
      </c>
      <c r="D50" s="22">
        <v>595</v>
      </c>
      <c r="E50" s="22">
        <v>856</v>
      </c>
      <c r="F50" s="75">
        <v>1565</v>
      </c>
      <c r="G50" s="140"/>
      <c r="H50" s="26"/>
    </row>
    <row r="51" spans="1:8" ht="15.75">
      <c r="A51" s="4">
        <v>46</v>
      </c>
      <c r="B51" s="144" t="s">
        <v>48</v>
      </c>
      <c r="C51" s="22">
        <v>8271</v>
      </c>
      <c r="D51" s="22">
        <v>409</v>
      </c>
      <c r="E51" s="22">
        <v>799</v>
      </c>
      <c r="F51" s="75">
        <v>1932</v>
      </c>
      <c r="G51" s="140"/>
      <c r="H51" s="26"/>
    </row>
    <row r="52" spans="1:8" ht="15.75">
      <c r="A52" s="4">
        <v>47</v>
      </c>
      <c r="B52" s="144" t="s">
        <v>49</v>
      </c>
      <c r="C52" s="22">
        <v>6130</v>
      </c>
      <c r="D52" s="22">
        <v>348</v>
      </c>
      <c r="E52" s="22">
        <v>626</v>
      </c>
      <c r="F52" s="75">
        <v>1282</v>
      </c>
      <c r="G52" s="140"/>
      <c r="H52" s="26"/>
    </row>
    <row r="53" spans="1:8" ht="15.75">
      <c r="A53" s="4">
        <v>48</v>
      </c>
      <c r="B53" s="144" t="s">
        <v>50</v>
      </c>
      <c r="C53" s="22">
        <v>2505</v>
      </c>
      <c r="D53" s="22">
        <v>142</v>
      </c>
      <c r="E53" s="22">
        <v>266</v>
      </c>
      <c r="F53" s="75">
        <v>560</v>
      </c>
      <c r="G53" s="140"/>
      <c r="H53" s="26"/>
    </row>
    <row r="54" spans="1:8" ht="15.75">
      <c r="A54" s="4">
        <v>49</v>
      </c>
      <c r="B54" s="144" t="s">
        <v>51</v>
      </c>
      <c r="C54" s="22">
        <v>2615</v>
      </c>
      <c r="D54" s="22">
        <v>175</v>
      </c>
      <c r="E54" s="22">
        <v>276</v>
      </c>
      <c r="F54" s="75">
        <v>527</v>
      </c>
      <c r="G54" s="140"/>
      <c r="H54" s="26"/>
    </row>
    <row r="55" spans="1:8" ht="15.75">
      <c r="A55" s="4">
        <v>50</v>
      </c>
      <c r="B55" s="144" t="s">
        <v>52</v>
      </c>
      <c r="C55" s="22">
        <v>5182</v>
      </c>
      <c r="D55" s="22">
        <v>267</v>
      </c>
      <c r="E55" s="22">
        <v>477</v>
      </c>
      <c r="F55" s="75">
        <v>1157</v>
      </c>
      <c r="G55" s="140"/>
      <c r="H55" s="26"/>
    </row>
    <row r="56" spans="1:8" ht="15.75">
      <c r="A56" s="4">
        <v>51</v>
      </c>
      <c r="B56" s="144" t="s">
        <v>53</v>
      </c>
      <c r="C56" s="22">
        <v>25213</v>
      </c>
      <c r="D56" s="22">
        <v>1454</v>
      </c>
      <c r="E56" s="22">
        <v>2627</v>
      </c>
      <c r="F56" s="75">
        <v>4980</v>
      </c>
      <c r="G56" s="140"/>
      <c r="H56" s="26"/>
    </row>
    <row r="57" spans="1:8" ht="15.75">
      <c r="A57" s="4">
        <v>52</v>
      </c>
      <c r="B57" s="144" t="s">
        <v>54</v>
      </c>
      <c r="C57" s="22">
        <v>9219</v>
      </c>
      <c r="D57" s="22">
        <v>561</v>
      </c>
      <c r="E57" s="22">
        <v>1102</v>
      </c>
      <c r="F57" s="75">
        <v>1848</v>
      </c>
      <c r="G57" s="140"/>
      <c r="H57" s="26"/>
    </row>
    <row r="58" spans="1:8" ht="15.75">
      <c r="A58" s="4">
        <v>53</v>
      </c>
      <c r="B58" s="144" t="s">
        <v>55</v>
      </c>
      <c r="C58" s="22">
        <v>6333</v>
      </c>
      <c r="D58" s="22">
        <v>321</v>
      </c>
      <c r="E58" s="22">
        <v>638</v>
      </c>
      <c r="F58" s="75">
        <v>1463</v>
      </c>
      <c r="G58" s="140"/>
      <c r="H58" s="26"/>
    </row>
    <row r="59" spans="1:8" ht="15.75">
      <c r="A59" s="4">
        <v>54</v>
      </c>
      <c r="B59" s="144" t="s">
        <v>56</v>
      </c>
      <c r="C59" s="22">
        <v>6647</v>
      </c>
      <c r="D59" s="22">
        <v>425</v>
      </c>
      <c r="E59" s="22">
        <v>688</v>
      </c>
      <c r="F59" s="75">
        <v>1327</v>
      </c>
      <c r="G59" s="140"/>
      <c r="H59" s="26"/>
    </row>
    <row r="60" spans="1:8" ht="15.75">
      <c r="A60" s="4">
        <v>55</v>
      </c>
      <c r="B60" s="144" t="s">
        <v>57</v>
      </c>
      <c r="C60" s="22">
        <v>5753</v>
      </c>
      <c r="D60" s="22">
        <v>352</v>
      </c>
      <c r="E60" s="22">
        <v>658</v>
      </c>
      <c r="F60" s="75">
        <v>1129</v>
      </c>
      <c r="G60" s="140"/>
      <c r="H60" s="26"/>
    </row>
    <row r="61" spans="1:8" ht="15.75">
      <c r="A61" s="4">
        <v>56</v>
      </c>
      <c r="B61" s="144" t="s">
        <v>58</v>
      </c>
      <c r="C61" s="22">
        <v>17875</v>
      </c>
      <c r="D61" s="22">
        <v>835</v>
      </c>
      <c r="E61" s="22">
        <v>1710</v>
      </c>
      <c r="F61" s="75">
        <v>4188</v>
      </c>
      <c r="G61" s="140"/>
      <c r="H61" s="26"/>
    </row>
    <row r="62" spans="1:8" ht="15.75">
      <c r="A62" s="4">
        <v>57</v>
      </c>
      <c r="B62" s="144" t="s">
        <v>59</v>
      </c>
      <c r="C62" s="22">
        <v>5485</v>
      </c>
      <c r="D62" s="22">
        <v>397</v>
      </c>
      <c r="E62" s="22">
        <v>537</v>
      </c>
      <c r="F62" s="75">
        <v>1081</v>
      </c>
      <c r="G62" s="140"/>
      <c r="H62" s="26"/>
    </row>
    <row r="63" spans="1:8" ht="15.75">
      <c r="A63" s="4">
        <v>58</v>
      </c>
      <c r="B63" s="144" t="s">
        <v>60</v>
      </c>
      <c r="C63" s="22">
        <v>6423</v>
      </c>
      <c r="D63" s="22">
        <v>416</v>
      </c>
      <c r="E63" s="22">
        <v>665</v>
      </c>
      <c r="F63" s="75">
        <v>1375</v>
      </c>
      <c r="G63" s="140"/>
      <c r="H63" s="26"/>
    </row>
    <row r="64" spans="1:8" ht="15.75">
      <c r="A64" s="4">
        <v>59</v>
      </c>
      <c r="B64" s="144" t="s">
        <v>61</v>
      </c>
      <c r="C64" s="22">
        <v>25615</v>
      </c>
      <c r="D64" s="22">
        <v>1707</v>
      </c>
      <c r="E64" s="22">
        <v>3010</v>
      </c>
      <c r="F64" s="75">
        <v>5086</v>
      </c>
      <c r="G64" s="140"/>
      <c r="H64" s="26"/>
    </row>
    <row r="65" spans="1:8" ht="15.75">
      <c r="A65" s="4">
        <v>60</v>
      </c>
      <c r="B65" s="144" t="s">
        <v>62</v>
      </c>
      <c r="C65" s="22">
        <v>6009</v>
      </c>
      <c r="D65" s="22">
        <v>372</v>
      </c>
      <c r="E65" s="22">
        <v>572</v>
      </c>
      <c r="F65" s="75">
        <v>1226</v>
      </c>
      <c r="G65" s="140"/>
      <c r="H65" s="26"/>
    </row>
    <row r="66" spans="1:8" ht="15.75">
      <c r="A66" s="4">
        <v>61</v>
      </c>
      <c r="B66" s="144" t="s">
        <v>63</v>
      </c>
      <c r="C66" s="22">
        <v>22788</v>
      </c>
      <c r="D66" s="22">
        <v>2578</v>
      </c>
      <c r="E66" s="22">
        <v>2624</v>
      </c>
      <c r="F66" s="75">
        <v>3648</v>
      </c>
      <c r="G66" s="140"/>
      <c r="H66" s="26"/>
    </row>
    <row r="67" spans="1:8" ht="15.75">
      <c r="A67" s="4">
        <v>62</v>
      </c>
      <c r="B67" s="144" t="s">
        <v>64</v>
      </c>
      <c r="C67" s="22">
        <v>10773</v>
      </c>
      <c r="D67" s="22">
        <v>747</v>
      </c>
      <c r="E67" s="22">
        <v>1187</v>
      </c>
      <c r="F67" s="75">
        <v>2136</v>
      </c>
      <c r="G67" s="140"/>
      <c r="H67" s="26"/>
    </row>
    <row r="68" spans="1:8" ht="15.75">
      <c r="A68" s="4">
        <v>63</v>
      </c>
      <c r="B68" s="144" t="s">
        <v>65</v>
      </c>
      <c r="C68" s="22">
        <v>3703</v>
      </c>
      <c r="D68" s="22">
        <v>225</v>
      </c>
      <c r="E68" s="22">
        <v>338</v>
      </c>
      <c r="F68" s="75">
        <v>843</v>
      </c>
      <c r="G68" s="140"/>
      <c r="H68" s="26"/>
    </row>
    <row r="69" spans="1:8" ht="15.75">
      <c r="A69" s="4">
        <v>64</v>
      </c>
      <c r="B69" s="144" t="s">
        <v>66</v>
      </c>
      <c r="C69" s="22">
        <v>18315</v>
      </c>
      <c r="D69" s="22">
        <v>1124</v>
      </c>
      <c r="E69" s="22">
        <v>1825</v>
      </c>
      <c r="F69" s="75">
        <v>4026</v>
      </c>
      <c r="G69" s="140"/>
      <c r="H69" s="26"/>
    </row>
    <row r="70" spans="1:8" ht="15.75">
      <c r="A70" s="4">
        <v>65</v>
      </c>
      <c r="B70" s="144" t="s">
        <v>67</v>
      </c>
      <c r="C70" s="22">
        <v>12982</v>
      </c>
      <c r="D70" s="22">
        <v>765</v>
      </c>
      <c r="E70" s="22">
        <v>1322</v>
      </c>
      <c r="F70" s="75">
        <v>2761</v>
      </c>
      <c r="G70" s="140"/>
      <c r="H70" s="26"/>
    </row>
    <row r="71" spans="1:8" ht="15.75">
      <c r="A71" s="4">
        <v>66</v>
      </c>
      <c r="B71" s="144" t="s">
        <v>68</v>
      </c>
      <c r="C71" s="22">
        <v>2660</v>
      </c>
      <c r="D71" s="22">
        <v>133</v>
      </c>
      <c r="E71" s="22">
        <v>250</v>
      </c>
      <c r="F71" s="75">
        <v>614</v>
      </c>
      <c r="G71" s="140"/>
      <c r="H71" s="26"/>
    </row>
    <row r="72" spans="1:8" ht="15.75">
      <c r="A72" s="4">
        <v>67</v>
      </c>
      <c r="B72" s="144" t="s">
        <v>69</v>
      </c>
      <c r="C72" s="22">
        <v>14264</v>
      </c>
      <c r="D72" s="22">
        <v>717</v>
      </c>
      <c r="E72" s="22">
        <v>1368</v>
      </c>
      <c r="F72" s="75">
        <v>3266</v>
      </c>
      <c r="G72" s="140"/>
      <c r="H72" s="26"/>
    </row>
    <row r="73" spans="1:8" ht="15.75">
      <c r="A73" s="4">
        <v>68</v>
      </c>
      <c r="B73" s="144" t="s">
        <v>70</v>
      </c>
      <c r="C73" s="22">
        <v>25920</v>
      </c>
      <c r="D73" s="22">
        <v>1542</v>
      </c>
      <c r="E73" s="22">
        <v>2592</v>
      </c>
      <c r="F73" s="75">
        <v>5585</v>
      </c>
      <c r="G73" s="140"/>
      <c r="H73" s="26"/>
    </row>
    <row r="74" spans="1:8" ht="15.75">
      <c r="A74" s="4">
        <v>69</v>
      </c>
      <c r="B74" s="144" t="s">
        <v>71</v>
      </c>
      <c r="C74" s="22">
        <v>3756</v>
      </c>
      <c r="D74" s="22">
        <v>246</v>
      </c>
      <c r="E74" s="22">
        <v>430</v>
      </c>
      <c r="F74" s="75">
        <v>736</v>
      </c>
      <c r="G74" s="140"/>
      <c r="H74" s="26"/>
    </row>
    <row r="75" spans="1:8" ht="15.75">
      <c r="A75" s="4">
        <v>70</v>
      </c>
      <c r="B75" s="144" t="s">
        <v>72</v>
      </c>
      <c r="C75" s="22">
        <v>17936</v>
      </c>
      <c r="D75" s="22">
        <v>2453</v>
      </c>
      <c r="E75" s="22">
        <v>2398</v>
      </c>
      <c r="F75" s="75">
        <v>2000</v>
      </c>
      <c r="G75" s="140"/>
      <c r="H75" s="26"/>
    </row>
    <row r="76" spans="1:8" ht="15.75">
      <c r="A76" s="4">
        <v>71</v>
      </c>
      <c r="B76" s="144" t="s">
        <v>73</v>
      </c>
      <c r="C76" s="22">
        <v>3563</v>
      </c>
      <c r="D76" s="22">
        <v>192</v>
      </c>
      <c r="E76" s="22">
        <v>338</v>
      </c>
      <c r="F76" s="75">
        <v>887</v>
      </c>
      <c r="G76" s="140"/>
      <c r="H76" s="26"/>
    </row>
    <row r="77" spans="1:8" ht="15.75">
      <c r="A77" s="4">
        <v>72</v>
      </c>
      <c r="B77" s="144" t="s">
        <v>74</v>
      </c>
      <c r="C77" s="22">
        <v>1738</v>
      </c>
      <c r="D77" s="22">
        <v>83</v>
      </c>
      <c r="E77" s="22">
        <v>177</v>
      </c>
      <c r="F77" s="75">
        <v>425</v>
      </c>
      <c r="G77" s="140"/>
      <c r="H77" s="26"/>
    </row>
    <row r="78" spans="1:8" ht="15.75">
      <c r="A78" s="4">
        <v>73</v>
      </c>
      <c r="B78" s="144" t="s">
        <v>75</v>
      </c>
      <c r="C78" s="22">
        <v>2043</v>
      </c>
      <c r="D78" s="22">
        <v>115</v>
      </c>
      <c r="E78" s="22">
        <v>222</v>
      </c>
      <c r="F78" s="75">
        <v>380</v>
      </c>
      <c r="G78" s="140"/>
      <c r="H78" s="26"/>
    </row>
    <row r="79" spans="1:8" ht="15.75">
      <c r="A79" s="4">
        <v>74</v>
      </c>
      <c r="B79" s="144" t="s">
        <v>76</v>
      </c>
      <c r="C79" s="22">
        <v>3975</v>
      </c>
      <c r="D79" s="22">
        <v>201</v>
      </c>
      <c r="E79" s="22">
        <v>347</v>
      </c>
      <c r="F79" s="75">
        <v>852</v>
      </c>
      <c r="G79" s="140"/>
      <c r="H79" s="26"/>
    </row>
    <row r="80" spans="1:8" ht="15.75">
      <c r="A80" s="4">
        <v>75</v>
      </c>
      <c r="B80" s="144" t="s">
        <v>77</v>
      </c>
      <c r="C80" s="22">
        <v>3607</v>
      </c>
      <c r="D80" s="22">
        <v>186</v>
      </c>
      <c r="E80" s="22">
        <v>352</v>
      </c>
      <c r="F80" s="75">
        <v>832</v>
      </c>
      <c r="G80" s="140"/>
      <c r="H80" s="26"/>
    </row>
    <row r="81" spans="1:8" ht="15.75">
      <c r="A81" s="4">
        <v>76</v>
      </c>
      <c r="B81" s="144" t="s">
        <v>78</v>
      </c>
      <c r="C81" s="22">
        <v>36888</v>
      </c>
      <c r="D81" s="22">
        <v>2703</v>
      </c>
      <c r="E81" s="22">
        <v>3911</v>
      </c>
      <c r="F81" s="75">
        <v>7871</v>
      </c>
      <c r="G81" s="140"/>
      <c r="H81" s="26"/>
    </row>
    <row r="82" spans="1:8" ht="15.75">
      <c r="A82" s="4">
        <v>77</v>
      </c>
      <c r="B82" s="144" t="s">
        <v>79</v>
      </c>
      <c r="C82" s="22">
        <v>20219</v>
      </c>
      <c r="D82" s="22">
        <v>1470</v>
      </c>
      <c r="E82" s="22">
        <v>2157</v>
      </c>
      <c r="F82" s="75">
        <v>3907</v>
      </c>
      <c r="G82" s="140"/>
      <c r="H82" s="26"/>
    </row>
    <row r="83" spans="1:8" ht="15.75">
      <c r="A83" s="4">
        <v>78</v>
      </c>
      <c r="B83" s="145" t="s">
        <v>80</v>
      </c>
      <c r="C83" s="22">
        <v>10628</v>
      </c>
      <c r="D83" s="22">
        <v>1008</v>
      </c>
      <c r="E83" s="22">
        <v>1214</v>
      </c>
      <c r="F83" s="75">
        <v>1840</v>
      </c>
      <c r="G83" s="140"/>
      <c r="H83" s="26"/>
    </row>
    <row r="84" spans="1:8" ht="15.75">
      <c r="A84" s="4">
        <v>79</v>
      </c>
      <c r="B84" s="144" t="s">
        <v>81</v>
      </c>
      <c r="C84" s="22">
        <v>4213</v>
      </c>
      <c r="D84" s="22">
        <v>255</v>
      </c>
      <c r="E84" s="22">
        <v>430</v>
      </c>
      <c r="F84" s="75">
        <v>892</v>
      </c>
      <c r="G84" s="140"/>
      <c r="H84" s="26"/>
    </row>
    <row r="85" spans="1:8" ht="15.75">
      <c r="A85" s="4">
        <v>80</v>
      </c>
      <c r="B85" s="144" t="s">
        <v>82</v>
      </c>
      <c r="C85" s="22">
        <v>2975</v>
      </c>
      <c r="D85" s="22">
        <v>168</v>
      </c>
      <c r="E85" s="22">
        <v>274</v>
      </c>
      <c r="F85" s="75">
        <v>697</v>
      </c>
      <c r="G85" s="140"/>
      <c r="H85" s="26"/>
    </row>
    <row r="86" spans="1:8" ht="15.75">
      <c r="A86" s="4">
        <v>81</v>
      </c>
      <c r="B86" s="144" t="s">
        <v>83</v>
      </c>
      <c r="C86" s="22">
        <v>5763</v>
      </c>
      <c r="D86" s="22">
        <v>331</v>
      </c>
      <c r="E86" s="22">
        <v>585</v>
      </c>
      <c r="F86" s="75">
        <v>1351</v>
      </c>
      <c r="G86" s="140"/>
      <c r="H86" s="26"/>
    </row>
    <row r="87" spans="1:8" ht="15.75">
      <c r="A87" s="4">
        <v>82</v>
      </c>
      <c r="B87" s="144" t="s">
        <v>84</v>
      </c>
      <c r="C87" s="22">
        <v>10692</v>
      </c>
      <c r="D87" s="22">
        <v>657</v>
      </c>
      <c r="E87" s="22">
        <v>972</v>
      </c>
      <c r="F87" s="75">
        <v>2274</v>
      </c>
      <c r="G87" s="140"/>
      <c r="H87" s="26"/>
    </row>
    <row r="88" spans="1:8" ht="15.75">
      <c r="A88" s="4">
        <v>83</v>
      </c>
      <c r="B88" s="144" t="s">
        <v>85</v>
      </c>
      <c r="C88" s="22">
        <v>6044</v>
      </c>
      <c r="D88" s="22">
        <v>378</v>
      </c>
      <c r="E88" s="22">
        <v>685</v>
      </c>
      <c r="F88" s="75">
        <v>1309</v>
      </c>
      <c r="G88" s="140"/>
      <c r="H88" s="26"/>
    </row>
    <row r="89" spans="1:8" ht="15.75">
      <c r="A89" s="4">
        <v>84</v>
      </c>
      <c r="B89" s="144" t="s">
        <v>86</v>
      </c>
      <c r="C89" s="22">
        <v>8715</v>
      </c>
      <c r="D89" s="22">
        <v>498</v>
      </c>
      <c r="E89" s="22">
        <v>922</v>
      </c>
      <c r="F89" s="75">
        <v>1774</v>
      </c>
      <c r="G89" s="140"/>
      <c r="H89" s="26"/>
    </row>
    <row r="90" spans="1:8" ht="15.75">
      <c r="A90" s="4">
        <v>85</v>
      </c>
      <c r="B90" s="144" t="s">
        <v>87</v>
      </c>
      <c r="C90" s="22">
        <v>3661</v>
      </c>
      <c r="D90" s="22">
        <v>198</v>
      </c>
      <c r="E90" s="22">
        <v>367</v>
      </c>
      <c r="F90" s="75">
        <v>811</v>
      </c>
      <c r="G90" s="140"/>
      <c r="H90" s="26"/>
    </row>
    <row r="91" spans="1:8" ht="15.75">
      <c r="A91" s="4">
        <v>86</v>
      </c>
      <c r="B91" s="144" t="s">
        <v>88</v>
      </c>
      <c r="C91" s="22">
        <v>29772</v>
      </c>
      <c r="D91" s="22">
        <v>1721</v>
      </c>
      <c r="E91" s="22">
        <v>3214</v>
      </c>
      <c r="F91" s="75">
        <v>5877</v>
      </c>
      <c r="G91" s="140"/>
      <c r="H91" s="26"/>
    </row>
    <row r="92" spans="1:8" ht="15.75">
      <c r="A92" s="4">
        <v>87</v>
      </c>
      <c r="B92" s="144" t="s">
        <v>89</v>
      </c>
      <c r="C92" s="22">
        <v>5671</v>
      </c>
      <c r="D92" s="22">
        <v>231</v>
      </c>
      <c r="E92" s="22">
        <v>575</v>
      </c>
      <c r="F92" s="75">
        <v>1254</v>
      </c>
      <c r="G92" s="140"/>
      <c r="H92" s="26"/>
    </row>
    <row r="93" spans="1:8" ht="15.75">
      <c r="A93" s="4">
        <v>88</v>
      </c>
      <c r="B93" s="144" t="s">
        <v>90</v>
      </c>
      <c r="C93" s="22">
        <v>4186</v>
      </c>
      <c r="D93" s="22">
        <v>219</v>
      </c>
      <c r="E93" s="22">
        <v>416</v>
      </c>
      <c r="F93" s="75">
        <v>923</v>
      </c>
      <c r="G93" s="140"/>
      <c r="H93" s="26"/>
    </row>
    <row r="94" spans="1:8" ht="15.75">
      <c r="A94" s="4">
        <v>89</v>
      </c>
      <c r="B94" s="144" t="s">
        <v>91</v>
      </c>
      <c r="C94" s="22">
        <v>6927</v>
      </c>
      <c r="D94" s="22">
        <v>488</v>
      </c>
      <c r="E94" s="22">
        <v>713</v>
      </c>
      <c r="F94" s="75">
        <v>1210</v>
      </c>
      <c r="G94" s="140"/>
      <c r="H94" s="26"/>
    </row>
    <row r="95" spans="1:8" ht="15.75">
      <c r="A95" s="4">
        <v>90</v>
      </c>
      <c r="B95" s="144" t="s">
        <v>92</v>
      </c>
      <c r="C95" s="22">
        <v>1859</v>
      </c>
      <c r="D95" s="22">
        <v>104</v>
      </c>
      <c r="E95" s="22">
        <v>160</v>
      </c>
      <c r="F95" s="75">
        <v>464</v>
      </c>
      <c r="G95" s="140"/>
      <c r="H95" s="26"/>
    </row>
    <row r="96" spans="1:8" ht="15.75">
      <c r="A96" s="4">
        <v>91</v>
      </c>
      <c r="B96" s="144" t="s">
        <v>93</v>
      </c>
      <c r="C96" s="22">
        <v>2444</v>
      </c>
      <c r="D96" s="22">
        <v>131</v>
      </c>
      <c r="E96" s="22">
        <v>263</v>
      </c>
      <c r="F96" s="75">
        <v>529</v>
      </c>
      <c r="G96" s="140"/>
      <c r="H96" s="26"/>
    </row>
    <row r="97" spans="1:8" ht="15.75">
      <c r="A97" s="4">
        <v>92</v>
      </c>
      <c r="B97" s="144" t="s">
        <v>94</v>
      </c>
      <c r="C97" s="22">
        <v>3964</v>
      </c>
      <c r="D97" s="22">
        <v>255</v>
      </c>
      <c r="E97" s="22">
        <v>395</v>
      </c>
      <c r="F97" s="75">
        <v>816</v>
      </c>
      <c r="G97" s="140"/>
      <c r="H97" s="26"/>
    </row>
    <row r="98" spans="1:8" ht="15.75">
      <c r="A98" s="4">
        <v>93</v>
      </c>
      <c r="B98" s="144" t="s">
        <v>95</v>
      </c>
      <c r="C98" s="22">
        <v>5612</v>
      </c>
      <c r="D98" s="22">
        <v>300</v>
      </c>
      <c r="E98" s="22">
        <v>553</v>
      </c>
      <c r="F98" s="75">
        <v>1302</v>
      </c>
      <c r="G98" s="140"/>
      <c r="H98" s="26"/>
    </row>
    <row r="99" spans="1:8" ht="15.75">
      <c r="A99" s="4">
        <v>94</v>
      </c>
      <c r="B99" s="144" t="s">
        <v>96</v>
      </c>
      <c r="C99" s="22">
        <v>8658</v>
      </c>
      <c r="D99" s="22">
        <v>423</v>
      </c>
      <c r="E99" s="22">
        <v>825</v>
      </c>
      <c r="F99" s="75">
        <v>1950</v>
      </c>
      <c r="G99" s="140"/>
      <c r="H99" s="26"/>
    </row>
    <row r="100" spans="1:8" ht="15.75">
      <c r="A100" s="4">
        <v>95</v>
      </c>
      <c r="B100" s="144" t="s">
        <v>97</v>
      </c>
      <c r="C100" s="22">
        <v>4025</v>
      </c>
      <c r="D100" s="22">
        <v>280</v>
      </c>
      <c r="E100" s="22">
        <v>431</v>
      </c>
      <c r="F100" s="75">
        <v>705</v>
      </c>
      <c r="G100" s="140"/>
      <c r="H100" s="26"/>
    </row>
    <row r="101" spans="1:8" ht="15.75">
      <c r="A101" s="4">
        <v>96</v>
      </c>
      <c r="B101" s="144" t="s">
        <v>98</v>
      </c>
      <c r="C101" s="22">
        <v>23105</v>
      </c>
      <c r="D101" s="22">
        <v>1931</v>
      </c>
      <c r="E101" s="22">
        <v>2499</v>
      </c>
      <c r="F101" s="75">
        <v>4474</v>
      </c>
      <c r="G101" s="140"/>
      <c r="H101" s="26"/>
    </row>
    <row r="102" spans="1:8" ht="15.75">
      <c r="A102" s="4">
        <v>97</v>
      </c>
      <c r="B102" s="144" t="s">
        <v>99</v>
      </c>
      <c r="C102" s="22">
        <v>26757</v>
      </c>
      <c r="D102" s="22">
        <v>1756</v>
      </c>
      <c r="E102" s="22">
        <v>3084</v>
      </c>
      <c r="F102" s="75">
        <v>5115</v>
      </c>
      <c r="G102" s="140"/>
      <c r="H102" s="26"/>
    </row>
    <row r="103" spans="1:8" ht="15.75">
      <c r="A103" s="4">
        <v>98</v>
      </c>
      <c r="B103" s="144" t="s">
        <v>100</v>
      </c>
      <c r="C103" s="22">
        <v>6194</v>
      </c>
      <c r="D103" s="22">
        <v>414</v>
      </c>
      <c r="E103" s="22">
        <v>613</v>
      </c>
      <c r="F103" s="75">
        <v>1513</v>
      </c>
      <c r="G103" s="140"/>
      <c r="H103" s="26"/>
    </row>
    <row r="104" spans="1:8" ht="15.75">
      <c r="A104" s="4">
        <v>99</v>
      </c>
      <c r="B104" s="144" t="s">
        <v>101</v>
      </c>
      <c r="C104" s="22">
        <v>2418</v>
      </c>
      <c r="D104" s="22">
        <v>158</v>
      </c>
      <c r="E104" s="22">
        <v>271</v>
      </c>
      <c r="F104" s="75">
        <v>450</v>
      </c>
      <c r="G104" s="140"/>
      <c r="H104" s="26"/>
    </row>
    <row r="105" spans="1:8" ht="15.75">
      <c r="A105" s="4">
        <v>100</v>
      </c>
      <c r="B105" s="144" t="s">
        <v>102</v>
      </c>
      <c r="C105" s="22">
        <v>18346</v>
      </c>
      <c r="D105" s="22">
        <v>1689</v>
      </c>
      <c r="E105" s="22">
        <v>1992</v>
      </c>
      <c r="F105" s="75">
        <v>3417</v>
      </c>
      <c r="G105" s="140"/>
      <c r="H105" s="26"/>
    </row>
    <row r="106" spans="1:8" ht="15.75">
      <c r="A106" s="4">
        <v>101</v>
      </c>
      <c r="B106" s="144" t="s">
        <v>103</v>
      </c>
      <c r="C106" s="22">
        <v>3815</v>
      </c>
      <c r="D106" s="22">
        <v>245</v>
      </c>
      <c r="E106" s="22">
        <v>362</v>
      </c>
      <c r="F106" s="75">
        <v>878</v>
      </c>
      <c r="G106" s="140"/>
      <c r="H106" s="26"/>
    </row>
    <row r="107" spans="1:8" ht="15.75">
      <c r="A107" s="4">
        <v>102</v>
      </c>
      <c r="B107" s="144" t="s">
        <v>104</v>
      </c>
      <c r="C107" s="22">
        <v>5520</v>
      </c>
      <c r="D107" s="22">
        <v>297</v>
      </c>
      <c r="E107" s="22">
        <v>641</v>
      </c>
      <c r="F107" s="75">
        <v>1276</v>
      </c>
      <c r="G107" s="140"/>
      <c r="H107" s="26"/>
    </row>
    <row r="108" spans="1:8" ht="15.75">
      <c r="A108" s="4">
        <v>103</v>
      </c>
      <c r="B108" s="144" t="s">
        <v>105</v>
      </c>
      <c r="C108" s="22">
        <v>13511</v>
      </c>
      <c r="D108" s="22">
        <v>938</v>
      </c>
      <c r="E108" s="22">
        <v>1481</v>
      </c>
      <c r="F108" s="75">
        <v>2701</v>
      </c>
      <c r="G108" s="140"/>
      <c r="H108" s="26"/>
    </row>
    <row r="109" spans="1:8" ht="15.75">
      <c r="A109" s="4">
        <v>104</v>
      </c>
      <c r="B109" s="144" t="s">
        <v>106</v>
      </c>
      <c r="C109" s="22">
        <v>10401</v>
      </c>
      <c r="D109" s="22">
        <v>985</v>
      </c>
      <c r="E109" s="22">
        <v>1291</v>
      </c>
      <c r="F109" s="75">
        <v>1660</v>
      </c>
      <c r="G109" s="140"/>
      <c r="H109" s="26"/>
    </row>
    <row r="110" spans="1:8" ht="15.75">
      <c r="A110" s="4">
        <v>105</v>
      </c>
      <c r="B110" s="5" t="s">
        <v>107</v>
      </c>
      <c r="C110" s="22">
        <v>3716</v>
      </c>
      <c r="D110" s="22">
        <v>172</v>
      </c>
      <c r="E110" s="22">
        <v>367</v>
      </c>
      <c r="F110" s="75">
        <v>951</v>
      </c>
      <c r="G110" s="140"/>
      <c r="H110" s="26"/>
    </row>
    <row r="111" spans="1:8" ht="15.75">
      <c r="A111" s="4">
        <v>106</v>
      </c>
      <c r="B111" s="5" t="s">
        <v>108</v>
      </c>
      <c r="C111" s="22">
        <v>32366</v>
      </c>
      <c r="D111" s="22">
        <v>2098</v>
      </c>
      <c r="E111" s="22">
        <v>3529</v>
      </c>
      <c r="F111" s="75">
        <v>6470</v>
      </c>
      <c r="G111" s="140"/>
      <c r="H111" s="26"/>
    </row>
    <row r="112" spans="1:8" ht="15.75">
      <c r="A112" s="4">
        <v>107</v>
      </c>
      <c r="B112" s="5" t="s">
        <v>109</v>
      </c>
      <c r="C112" s="22">
        <v>3743</v>
      </c>
      <c r="D112" s="22">
        <v>219</v>
      </c>
      <c r="E112" s="22">
        <v>371</v>
      </c>
      <c r="F112" s="75">
        <v>744</v>
      </c>
      <c r="G112" s="140"/>
      <c r="H112" s="26"/>
    </row>
    <row r="113" spans="1:8" ht="15.75">
      <c r="A113" s="4">
        <v>108</v>
      </c>
      <c r="B113" s="5" t="s">
        <v>110</v>
      </c>
      <c r="C113" s="22">
        <v>31666</v>
      </c>
      <c r="D113" s="22">
        <v>2373</v>
      </c>
      <c r="E113" s="22">
        <v>3706</v>
      </c>
      <c r="F113" s="75">
        <v>6270</v>
      </c>
      <c r="G113" s="140"/>
      <c r="H113" s="26"/>
    </row>
    <row r="114" spans="1:8" ht="15.75">
      <c r="A114" s="4">
        <v>109</v>
      </c>
      <c r="B114" s="5" t="s">
        <v>111</v>
      </c>
      <c r="C114" s="22">
        <v>2698</v>
      </c>
      <c r="D114" s="22">
        <v>165</v>
      </c>
      <c r="E114" s="22">
        <v>309</v>
      </c>
      <c r="F114" s="75">
        <v>663</v>
      </c>
      <c r="G114" s="140"/>
      <c r="H114" s="26"/>
    </row>
    <row r="115" spans="1:8" ht="15.75">
      <c r="A115" s="4">
        <v>110</v>
      </c>
      <c r="B115" s="5" t="s">
        <v>112</v>
      </c>
      <c r="C115" s="22">
        <v>9670</v>
      </c>
      <c r="D115" s="22">
        <v>539</v>
      </c>
      <c r="E115" s="22">
        <v>902</v>
      </c>
      <c r="F115" s="75">
        <v>2327</v>
      </c>
      <c r="G115" s="140"/>
      <c r="H115" s="26"/>
    </row>
    <row r="116" spans="1:8" ht="15.75">
      <c r="A116" s="4">
        <v>111</v>
      </c>
      <c r="B116" s="5" t="s">
        <v>113</v>
      </c>
      <c r="C116" s="22">
        <v>3590</v>
      </c>
      <c r="D116" s="22">
        <v>174</v>
      </c>
      <c r="E116" s="22">
        <v>354</v>
      </c>
      <c r="F116" s="75">
        <v>878</v>
      </c>
      <c r="G116" s="140"/>
      <c r="H116" s="26"/>
    </row>
    <row r="117" spans="1:8" ht="15.75">
      <c r="A117" s="4">
        <v>112</v>
      </c>
      <c r="B117" s="5" t="s">
        <v>114</v>
      </c>
      <c r="C117" s="22">
        <v>2178</v>
      </c>
      <c r="D117" s="22">
        <v>116</v>
      </c>
      <c r="E117" s="22">
        <v>199</v>
      </c>
      <c r="F117" s="75">
        <v>511</v>
      </c>
      <c r="G117" s="140"/>
      <c r="H117" s="26"/>
    </row>
    <row r="118" spans="1:8" ht="15.75">
      <c r="A118" s="4">
        <v>113</v>
      </c>
      <c r="B118" s="5" t="s">
        <v>115</v>
      </c>
      <c r="C118" s="22">
        <v>4348</v>
      </c>
      <c r="D118" s="22">
        <v>235</v>
      </c>
      <c r="E118" s="22">
        <v>440</v>
      </c>
      <c r="F118" s="75">
        <v>896</v>
      </c>
      <c r="G118" s="140"/>
      <c r="H118" s="26"/>
    </row>
    <row r="119" spans="1:8" ht="15.75">
      <c r="A119" s="4">
        <v>114</v>
      </c>
      <c r="B119" s="5" t="s">
        <v>116</v>
      </c>
      <c r="C119" s="22">
        <v>9077</v>
      </c>
      <c r="D119" s="22">
        <v>561</v>
      </c>
      <c r="E119" s="22">
        <v>952</v>
      </c>
      <c r="F119" s="75">
        <v>1844</v>
      </c>
      <c r="G119" s="140"/>
      <c r="H119" s="26"/>
    </row>
    <row r="120" spans="1:8" ht="15.75">
      <c r="A120" s="4">
        <v>115</v>
      </c>
      <c r="B120" s="5" t="s">
        <v>117</v>
      </c>
      <c r="C120" s="22">
        <v>12612</v>
      </c>
      <c r="D120" s="22">
        <v>799</v>
      </c>
      <c r="E120" s="22">
        <v>1464</v>
      </c>
      <c r="F120" s="75">
        <v>2450</v>
      </c>
      <c r="G120" s="140"/>
      <c r="H120" s="26"/>
    </row>
    <row r="121" spans="1:8" ht="15.75">
      <c r="A121" s="4">
        <v>116</v>
      </c>
      <c r="B121" s="5" t="s">
        <v>118</v>
      </c>
      <c r="C121" s="22">
        <v>4205</v>
      </c>
      <c r="D121" s="22">
        <v>245</v>
      </c>
      <c r="E121" s="22">
        <v>445</v>
      </c>
      <c r="F121" s="75">
        <v>955</v>
      </c>
      <c r="G121" s="140"/>
      <c r="H121" s="26"/>
    </row>
    <row r="122" spans="1:8" ht="15.75">
      <c r="A122" s="4">
        <v>117</v>
      </c>
      <c r="B122" s="5" t="s">
        <v>119</v>
      </c>
      <c r="C122" s="22">
        <v>5685</v>
      </c>
      <c r="D122" s="22">
        <v>241</v>
      </c>
      <c r="E122" s="22">
        <v>603</v>
      </c>
      <c r="F122" s="75">
        <v>1333</v>
      </c>
      <c r="G122" s="140"/>
      <c r="H122" s="26"/>
    </row>
    <row r="123" spans="1:8" ht="15.75">
      <c r="A123" s="4">
        <v>118</v>
      </c>
      <c r="B123" s="5" t="s">
        <v>120</v>
      </c>
      <c r="C123" s="22">
        <v>6496</v>
      </c>
      <c r="D123" s="22">
        <v>348</v>
      </c>
      <c r="E123" s="22">
        <v>646</v>
      </c>
      <c r="F123" s="75">
        <v>1445</v>
      </c>
      <c r="G123" s="140"/>
      <c r="H123" s="26"/>
    </row>
    <row r="124" spans="1:8" ht="15.75">
      <c r="A124" s="8">
        <v>119</v>
      </c>
      <c r="B124" s="6" t="s">
        <v>121</v>
      </c>
      <c r="C124" s="22">
        <v>3344</v>
      </c>
      <c r="D124" s="22">
        <v>152</v>
      </c>
      <c r="E124" s="22">
        <v>372</v>
      </c>
      <c r="F124" s="75">
        <v>741</v>
      </c>
      <c r="G124" s="140"/>
      <c r="H124" s="26"/>
    </row>
    <row r="125" spans="1:8" ht="15.75">
      <c r="A125" s="592" t="s">
        <v>122</v>
      </c>
      <c r="B125" s="592" t="s">
        <v>122</v>
      </c>
      <c r="C125" s="130">
        <f>SUM(C15:C124)</f>
        <v>1044772</v>
      </c>
      <c r="D125" s="130">
        <f>SUM(D15:D124)</f>
        <v>69852</v>
      </c>
      <c r="E125" s="130">
        <f>SUM(E15:E124)</f>
        <v>111643</v>
      </c>
      <c r="F125" s="130">
        <f>SUM(F15:F124)</f>
        <v>212787</v>
      </c>
    </row>
    <row r="126" spans="1:8" ht="15.75">
      <c r="F126" s="24"/>
    </row>
    <row r="127" spans="1:8" ht="15.75">
      <c r="C127" s="74"/>
      <c r="D127" s="74"/>
      <c r="E127" s="74"/>
      <c r="F127" s="74"/>
    </row>
  </sheetData>
  <mergeCells count="2">
    <mergeCell ref="A14:B14"/>
    <mergeCell ref="A125:B1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Kopsavilkums</vt:lpstr>
      <vt:lpstr>PFI</vt:lpstr>
      <vt:lpstr>Izverstais_PFI_aprekins</vt:lpstr>
      <vt:lpstr>Vertetie_ienemumi</vt:lpstr>
      <vt:lpstr>IIN_ienemumi</vt:lpstr>
      <vt:lpstr>IIN_SK_koeficienti</vt:lpstr>
      <vt:lpstr>Iedzivotaju_skaits_struktura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Sanita.Skiltere</dc:creator>
  <cp:keywords/>
  <dc:description/>
  <cp:lastModifiedBy>Guntars Krasovskis</cp:lastModifiedBy>
  <cp:revision/>
  <cp:lastPrinted>2015-11-19T14:01:52Z</cp:lastPrinted>
  <dcterms:created xsi:type="dcterms:W3CDTF">2009-10-28T13:46:16Z</dcterms:created>
  <dcterms:modified xsi:type="dcterms:W3CDTF">2015-11-24T07:47:15Z</dcterms:modified>
  <cp:contentStatus/>
</cp:coreProperties>
</file>